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fd2f5505b384de/Desktop/Analysis Project/Crowdfunding analysis/excel_challenge/"/>
    </mc:Choice>
  </mc:AlternateContent>
  <xr:revisionPtr revIDLastSave="544" documentId="8_{DBEE2AC7-B302-4866-AF6C-7AB9BE05FD08}" xr6:coauthVersionLast="47" xr6:coauthVersionMax="47" xr10:uidLastSave="{8360E686-D747-48E4-A9A4-0066A1D1F6BB}"/>
  <bookViews>
    <workbookView xWindow="-110" yWindow="-110" windowWidth="19420" windowHeight="10420" firstSheet="1" activeTab="3" xr2:uid="{00000000-000D-0000-FFFF-FFFF00000000}"/>
  </bookViews>
  <sheets>
    <sheet name="PivotTable-2" sheetId="2" r:id="rId1"/>
    <sheet name="Central Tendency" sheetId="6" r:id="rId2"/>
    <sheet name="Pivot Table -1 " sheetId="3" r:id="rId3"/>
    <sheet name="Pivot Table-3" sheetId="4" r:id="rId4"/>
    <sheet name="Goal Analysis" sheetId="5" r:id="rId5"/>
    <sheet name="Crowdfunding" sheetId="1" r:id="rId6"/>
  </sheets>
  <definedNames>
    <definedName name="_xlnm._FilterDatabase" localSheetId="1" hidden="1">'Central Tendency'!$A$2:$E$567</definedName>
    <definedName name="_xlnm._FilterDatabase" localSheetId="5" hidden="1">Crowdfunding!$A$1:$T$1001</definedName>
    <definedName name="_xlchart.v1.0" hidden="1">'Central Tendency'!$B$4:$B$567</definedName>
    <definedName name="_xlchart.v1.1" hidden="1">'Central Tendency'!$M$4:$M$366</definedName>
    <definedName name="_xlchart.v1.2" hidden="1">'Central Tendency'!$B$2</definedName>
    <definedName name="_xlchart.v1.3" hidden="1">'Central Tendency'!$B$3:$B$567</definedName>
    <definedName name="_xlchart.v1.4" hidden="1">'Central Tendency'!$M$2</definedName>
    <definedName name="_xlchart.v1.5" hidden="1">'Central Tendency'!$M$3:$M$366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" i="6" l="1"/>
  <c r="E6" i="6"/>
  <c r="P7" i="6"/>
  <c r="P8" i="6"/>
  <c r="P9" i="6"/>
  <c r="P10" i="6"/>
  <c r="P11" i="6"/>
  <c r="P12" i="6"/>
  <c r="P14" i="6"/>
  <c r="P15" i="6"/>
  <c r="P16" i="6"/>
  <c r="P17" i="6" l="1"/>
  <c r="P18" i="6" s="1"/>
  <c r="P19" i="6" l="1"/>
  <c r="N330" i="6" s="1"/>
  <c r="N28" i="6" l="1"/>
  <c r="N92" i="6"/>
  <c r="N156" i="6"/>
  <c r="N220" i="6"/>
  <c r="N284" i="6"/>
  <c r="N348" i="6"/>
  <c r="N51" i="6"/>
  <c r="N115" i="6"/>
  <c r="N179" i="6"/>
  <c r="N243" i="6"/>
  <c r="N307" i="6"/>
  <c r="N53" i="6"/>
  <c r="N117" i="6"/>
  <c r="N181" i="6"/>
  <c r="N245" i="6"/>
  <c r="N309" i="6"/>
  <c r="N6" i="6"/>
  <c r="N70" i="6"/>
  <c r="N134" i="6"/>
  <c r="N198" i="6"/>
  <c r="N262" i="6"/>
  <c r="N326" i="6"/>
  <c r="N23" i="6"/>
  <c r="N87" i="6"/>
  <c r="N151" i="6"/>
  <c r="N215" i="6"/>
  <c r="N279" i="6"/>
  <c r="N343" i="6"/>
  <c r="N40" i="6"/>
  <c r="N104" i="6"/>
  <c r="N168" i="6"/>
  <c r="N232" i="6"/>
  <c r="N296" i="6"/>
  <c r="N360" i="6"/>
  <c r="N65" i="6"/>
  <c r="N129" i="6"/>
  <c r="N193" i="6"/>
  <c r="N257" i="6"/>
  <c r="N321" i="6"/>
  <c r="N26" i="6"/>
  <c r="N90" i="6"/>
  <c r="N154" i="6"/>
  <c r="N218" i="6"/>
  <c r="N282" i="6"/>
  <c r="N346" i="6"/>
  <c r="N331" i="6"/>
  <c r="N36" i="6"/>
  <c r="N100" i="6"/>
  <c r="N164" i="6"/>
  <c r="N228" i="6"/>
  <c r="N292" i="6"/>
  <c r="N356" i="6"/>
  <c r="N59" i="6"/>
  <c r="N123" i="6"/>
  <c r="N187" i="6"/>
  <c r="N251" i="6"/>
  <c r="N315" i="6"/>
  <c r="N61" i="6"/>
  <c r="N125" i="6"/>
  <c r="N189" i="6"/>
  <c r="N253" i="6"/>
  <c r="N317" i="6"/>
  <c r="N14" i="6"/>
  <c r="N78" i="6"/>
  <c r="N142" i="6"/>
  <c r="N206" i="6"/>
  <c r="N270" i="6"/>
  <c r="N334" i="6"/>
  <c r="N31" i="6"/>
  <c r="N95" i="6"/>
  <c r="N159" i="6"/>
  <c r="N223" i="6"/>
  <c r="N287" i="6"/>
  <c r="N351" i="6"/>
  <c r="N48" i="6"/>
  <c r="N112" i="6"/>
  <c r="N176" i="6"/>
  <c r="N240" i="6"/>
  <c r="N304" i="6"/>
  <c r="N9" i="6"/>
  <c r="N73" i="6"/>
  <c r="N137" i="6"/>
  <c r="N201" i="6"/>
  <c r="N265" i="6"/>
  <c r="N329" i="6"/>
  <c r="N60" i="6"/>
  <c r="N124" i="6"/>
  <c r="N188" i="6"/>
  <c r="N252" i="6"/>
  <c r="N316" i="6"/>
  <c r="N19" i="6"/>
  <c r="N83" i="6"/>
  <c r="N147" i="6"/>
  <c r="N211" i="6"/>
  <c r="N275" i="6"/>
  <c r="N21" i="6"/>
  <c r="N85" i="6"/>
  <c r="N149" i="6"/>
  <c r="N213" i="6"/>
  <c r="N277" i="6"/>
  <c r="N341" i="6"/>
  <c r="N38" i="6"/>
  <c r="N102" i="6"/>
  <c r="N166" i="6"/>
  <c r="N230" i="6"/>
  <c r="N294" i="6"/>
  <c r="N358" i="6"/>
  <c r="N55" i="6"/>
  <c r="N119" i="6"/>
  <c r="N183" i="6"/>
  <c r="N247" i="6"/>
  <c r="N311" i="6"/>
  <c r="N8" i="6"/>
  <c r="N72" i="6"/>
  <c r="N136" i="6"/>
  <c r="N200" i="6"/>
  <c r="N264" i="6"/>
  <c r="N328" i="6"/>
  <c r="N33" i="6"/>
  <c r="N97" i="6"/>
  <c r="N161" i="6"/>
  <c r="N225" i="6"/>
  <c r="N289" i="6"/>
  <c r="N353" i="6"/>
  <c r="N58" i="6"/>
  <c r="N122" i="6"/>
  <c r="N186" i="6"/>
  <c r="N250" i="6"/>
  <c r="N314" i="6"/>
  <c r="N347" i="6"/>
  <c r="N4" i="6"/>
  <c r="N68" i="6"/>
  <c r="N132" i="6"/>
  <c r="N196" i="6"/>
  <c r="N260" i="6"/>
  <c r="N324" i="6"/>
  <c r="N27" i="6"/>
  <c r="N91" i="6"/>
  <c r="N155" i="6"/>
  <c r="N219" i="6"/>
  <c r="N283" i="6"/>
  <c r="N29" i="6"/>
  <c r="N93" i="6"/>
  <c r="N157" i="6"/>
  <c r="N221" i="6"/>
  <c r="N285" i="6"/>
  <c r="N349" i="6"/>
  <c r="N46" i="6"/>
  <c r="N110" i="6"/>
  <c r="N174" i="6"/>
  <c r="N238" i="6"/>
  <c r="N302" i="6"/>
  <c r="N366" i="6"/>
  <c r="N63" i="6"/>
  <c r="N127" i="6"/>
  <c r="N191" i="6"/>
  <c r="N255" i="6"/>
  <c r="N319" i="6"/>
  <c r="N16" i="6"/>
  <c r="N80" i="6"/>
  <c r="N144" i="6"/>
  <c r="N208" i="6"/>
  <c r="N272" i="6"/>
  <c r="N336" i="6"/>
  <c r="N41" i="6"/>
  <c r="N241" i="6"/>
  <c r="N128" i="6"/>
  <c r="N94" i="6"/>
  <c r="N267" i="6"/>
  <c r="N323" i="6"/>
  <c r="N337" i="6"/>
  <c r="N120" i="6"/>
  <c r="N342" i="6"/>
  <c r="N325" i="6"/>
  <c r="N259" i="6"/>
  <c r="N131" i="6"/>
  <c r="N364" i="6"/>
  <c r="N236" i="6"/>
  <c r="N108" i="6"/>
  <c r="N363" i="6"/>
  <c r="N306" i="6"/>
  <c r="N226" i="6"/>
  <c r="N138" i="6"/>
  <c r="N50" i="6"/>
  <c r="N313" i="6"/>
  <c r="N217" i="6"/>
  <c r="N113" i="6"/>
  <c r="N352" i="6"/>
  <c r="N224" i="6"/>
  <c r="N96" i="6"/>
  <c r="N335" i="6"/>
  <c r="N207" i="6"/>
  <c r="N79" i="6"/>
  <c r="N318" i="6"/>
  <c r="N190" i="6"/>
  <c r="N62" i="6"/>
  <c r="N301" i="6"/>
  <c r="N173" i="6"/>
  <c r="N45" i="6"/>
  <c r="N235" i="6"/>
  <c r="N107" i="6"/>
  <c r="N340" i="6"/>
  <c r="N212" i="6"/>
  <c r="N84" i="6"/>
  <c r="N145" i="6"/>
  <c r="N350" i="6"/>
  <c r="N77" i="6"/>
  <c r="N234" i="6"/>
  <c r="N248" i="6"/>
  <c r="N327" i="6"/>
  <c r="N242" i="6"/>
  <c r="N25" i="6"/>
  <c r="N239" i="6"/>
  <c r="N205" i="6"/>
  <c r="N11" i="6"/>
  <c r="N146" i="6"/>
  <c r="N17" i="6"/>
  <c r="N103" i="6"/>
  <c r="N86" i="6"/>
  <c r="N355" i="6"/>
  <c r="N130" i="6"/>
  <c r="N209" i="6"/>
  <c r="N88" i="6"/>
  <c r="N71" i="6"/>
  <c r="N182" i="6"/>
  <c r="N293" i="6"/>
  <c r="N37" i="6"/>
  <c r="N99" i="6"/>
  <c r="N332" i="6"/>
  <c r="N76" i="6"/>
  <c r="N339" i="6"/>
  <c r="N290" i="6"/>
  <c r="N202" i="6"/>
  <c r="N114" i="6"/>
  <c r="N34" i="6"/>
  <c r="N297" i="6"/>
  <c r="N185" i="6"/>
  <c r="N89" i="6"/>
  <c r="N320" i="6"/>
  <c r="N192" i="6"/>
  <c r="N64" i="6"/>
  <c r="N303" i="6"/>
  <c r="N175" i="6"/>
  <c r="N47" i="6"/>
  <c r="N286" i="6"/>
  <c r="N158" i="6"/>
  <c r="N30" i="6"/>
  <c r="N269" i="6"/>
  <c r="N141" i="6"/>
  <c r="N13" i="6"/>
  <c r="N203" i="6"/>
  <c r="N75" i="6"/>
  <c r="N308" i="6"/>
  <c r="N180" i="6"/>
  <c r="N52" i="6"/>
  <c r="N345" i="6"/>
  <c r="N3" i="6"/>
  <c r="N333" i="6"/>
  <c r="N244" i="6"/>
  <c r="N66" i="6"/>
  <c r="N359" i="6"/>
  <c r="N69" i="6"/>
  <c r="N210" i="6"/>
  <c r="N305" i="6"/>
  <c r="N344" i="6"/>
  <c r="N199" i="6"/>
  <c r="N310" i="6"/>
  <c r="N54" i="6"/>
  <c r="N165" i="6"/>
  <c r="N204" i="6"/>
  <c r="N362" i="6"/>
  <c r="N274" i="6"/>
  <c r="N194" i="6"/>
  <c r="N106" i="6"/>
  <c r="N18" i="6"/>
  <c r="N281" i="6"/>
  <c r="N177" i="6"/>
  <c r="N81" i="6"/>
  <c r="N312" i="6"/>
  <c r="N184" i="6"/>
  <c r="N56" i="6"/>
  <c r="N295" i="6"/>
  <c r="N167" i="6"/>
  <c r="N39" i="6"/>
  <c r="N278" i="6"/>
  <c r="N150" i="6"/>
  <c r="N22" i="6"/>
  <c r="N261" i="6"/>
  <c r="N133" i="6"/>
  <c r="N5" i="6"/>
  <c r="N195" i="6"/>
  <c r="N67" i="6"/>
  <c r="N300" i="6"/>
  <c r="N172" i="6"/>
  <c r="N44" i="6"/>
  <c r="N162" i="6"/>
  <c r="N256" i="6"/>
  <c r="N222" i="6"/>
  <c r="N139" i="6"/>
  <c r="N322" i="6"/>
  <c r="N233" i="6"/>
  <c r="N231" i="6"/>
  <c r="N197" i="6"/>
  <c r="N42" i="6"/>
  <c r="N216" i="6"/>
  <c r="N227" i="6"/>
  <c r="N354" i="6"/>
  <c r="N266" i="6"/>
  <c r="N98" i="6"/>
  <c r="N10" i="6"/>
  <c r="N169" i="6"/>
  <c r="N57" i="6"/>
  <c r="N288" i="6"/>
  <c r="N160" i="6"/>
  <c r="N32" i="6"/>
  <c r="N271" i="6"/>
  <c r="N143" i="6"/>
  <c r="N15" i="6"/>
  <c r="N254" i="6"/>
  <c r="N126" i="6"/>
  <c r="N365" i="6"/>
  <c r="N237" i="6"/>
  <c r="N109" i="6"/>
  <c r="N299" i="6"/>
  <c r="N171" i="6"/>
  <c r="N43" i="6"/>
  <c r="N276" i="6"/>
  <c r="N148" i="6"/>
  <c r="N20" i="6"/>
  <c r="N74" i="6"/>
  <c r="N111" i="6"/>
  <c r="N116" i="6"/>
  <c r="N121" i="6"/>
  <c r="N214" i="6"/>
  <c r="N298" i="6"/>
  <c r="N105" i="6"/>
  <c r="N178" i="6"/>
  <c r="N273" i="6"/>
  <c r="N338" i="6"/>
  <c r="N258" i="6"/>
  <c r="N170" i="6"/>
  <c r="N82" i="6"/>
  <c r="N361" i="6"/>
  <c r="N249" i="6"/>
  <c r="N153" i="6"/>
  <c r="N49" i="6"/>
  <c r="N280" i="6"/>
  <c r="N152" i="6"/>
  <c r="N24" i="6"/>
  <c r="N263" i="6"/>
  <c r="N135" i="6"/>
  <c r="N7" i="6"/>
  <c r="N246" i="6"/>
  <c r="N118" i="6"/>
  <c r="N357" i="6"/>
  <c r="N229" i="6"/>
  <c r="N101" i="6"/>
  <c r="N291" i="6"/>
  <c r="N163" i="6"/>
  <c r="N35" i="6"/>
  <c r="N268" i="6"/>
  <c r="N140" i="6"/>
  <c r="N12" i="6"/>
  <c r="E16" i="6"/>
  <c r="E15" i="6"/>
  <c r="E14" i="6"/>
  <c r="E17" i="6" l="1"/>
  <c r="E19" i="6" s="1"/>
  <c r="E18" i="6" l="1"/>
  <c r="E12" i="6"/>
  <c r="E11" i="6"/>
  <c r="E10" i="6"/>
  <c r="E9" i="6"/>
  <c r="E8" i="6"/>
  <c r="E7" i="6"/>
  <c r="F3" i="1"/>
  <c r="F4" i="1"/>
  <c r="F589" i="1"/>
  <c r="F694" i="1"/>
  <c r="F7" i="1"/>
  <c r="F252" i="1"/>
  <c r="F9" i="1"/>
  <c r="F10" i="1"/>
  <c r="F513" i="1"/>
  <c r="F12" i="1"/>
  <c r="F474" i="1"/>
  <c r="F900" i="1"/>
  <c r="F15" i="1"/>
  <c r="F663" i="1"/>
  <c r="F461" i="1"/>
  <c r="F18" i="1"/>
  <c r="F19" i="1"/>
  <c r="F20" i="1"/>
  <c r="F484" i="1"/>
  <c r="F22" i="1"/>
  <c r="F416" i="1"/>
  <c r="F24" i="1"/>
  <c r="F25" i="1"/>
  <c r="F26" i="1"/>
  <c r="F27" i="1"/>
  <c r="F28" i="1"/>
  <c r="F781" i="1"/>
  <c r="F30" i="1"/>
  <c r="F31" i="1"/>
  <c r="F32" i="1"/>
  <c r="F33" i="1"/>
  <c r="F877" i="1"/>
  <c r="F35" i="1"/>
  <c r="F36" i="1"/>
  <c r="F37" i="1"/>
  <c r="F38" i="1"/>
  <c r="F39" i="1"/>
  <c r="F40" i="1"/>
  <c r="F502" i="1"/>
  <c r="F42" i="1"/>
  <c r="F43" i="1"/>
  <c r="F44" i="1"/>
  <c r="F45" i="1"/>
  <c r="F46" i="1"/>
  <c r="F464" i="1"/>
  <c r="F48" i="1"/>
  <c r="F49" i="1"/>
  <c r="F50" i="1"/>
  <c r="F51" i="1"/>
  <c r="F29" i="1"/>
  <c r="F933" i="1"/>
  <c r="F347" i="1"/>
  <c r="F55" i="1"/>
  <c r="F915" i="1"/>
  <c r="F57" i="1"/>
  <c r="F58" i="1"/>
  <c r="F59" i="1"/>
  <c r="F60" i="1"/>
  <c r="F61" i="1"/>
  <c r="F62" i="1"/>
  <c r="F944" i="1"/>
  <c r="F64" i="1"/>
  <c r="F163" i="1"/>
  <c r="F979" i="1"/>
  <c r="F67" i="1"/>
  <c r="F443" i="1"/>
  <c r="F69" i="1"/>
  <c r="F70" i="1"/>
  <c r="F71" i="1"/>
  <c r="F72" i="1"/>
  <c r="F73" i="1"/>
  <c r="F74" i="1"/>
  <c r="F75" i="1"/>
  <c r="F76" i="1"/>
  <c r="F77" i="1"/>
  <c r="F769" i="1"/>
  <c r="F456" i="1"/>
  <c r="F80" i="1"/>
  <c r="F696" i="1"/>
  <c r="F82" i="1"/>
  <c r="F83" i="1"/>
  <c r="F84" i="1"/>
  <c r="F377" i="1"/>
  <c r="F86" i="1"/>
  <c r="F87" i="1"/>
  <c r="F88" i="1"/>
  <c r="F601" i="1"/>
  <c r="F90" i="1"/>
  <c r="F91" i="1"/>
  <c r="F777" i="1"/>
  <c r="F479" i="1"/>
  <c r="F94" i="1"/>
  <c r="F95" i="1"/>
  <c r="F96" i="1"/>
  <c r="F97" i="1"/>
  <c r="F98" i="1"/>
  <c r="F99" i="1"/>
  <c r="F344" i="1"/>
  <c r="F101" i="1"/>
  <c r="F11" i="1"/>
  <c r="F103" i="1"/>
  <c r="F104" i="1"/>
  <c r="F285" i="1"/>
  <c r="F106" i="1"/>
  <c r="F107" i="1"/>
  <c r="F108" i="1"/>
  <c r="F109" i="1"/>
  <c r="F110" i="1"/>
  <c r="F591" i="1"/>
  <c r="F190" i="1"/>
  <c r="F113" i="1"/>
  <c r="F114" i="1"/>
  <c r="F115" i="1"/>
  <c r="F116" i="1"/>
  <c r="F880" i="1"/>
  <c r="F886" i="1"/>
  <c r="F119" i="1"/>
  <c r="F120" i="1"/>
  <c r="F121" i="1"/>
  <c r="F122" i="1"/>
  <c r="F123" i="1"/>
  <c r="F646" i="1"/>
  <c r="F206" i="1"/>
  <c r="F126" i="1"/>
  <c r="F127" i="1"/>
  <c r="F384" i="1"/>
  <c r="F511" i="1"/>
  <c r="F130" i="1"/>
  <c r="F131" i="1"/>
  <c r="F132" i="1"/>
  <c r="F133" i="1"/>
  <c r="F134" i="1"/>
  <c r="F135" i="1"/>
  <c r="F906" i="1"/>
  <c r="F702" i="1"/>
  <c r="F138" i="1"/>
  <c r="F139" i="1"/>
  <c r="F962" i="1"/>
  <c r="F241" i="1"/>
  <c r="F142" i="1"/>
  <c r="F143" i="1"/>
  <c r="F144" i="1"/>
  <c r="F145" i="1"/>
  <c r="F146" i="1"/>
  <c r="F147" i="1"/>
  <c r="F148" i="1"/>
  <c r="F149" i="1"/>
  <c r="F150" i="1"/>
  <c r="F151" i="1"/>
  <c r="F13" i="1"/>
  <c r="F642" i="1"/>
  <c r="F154" i="1"/>
  <c r="F947" i="1"/>
  <c r="F584" i="1"/>
  <c r="F653" i="1"/>
  <c r="F158" i="1"/>
  <c r="F526" i="1"/>
  <c r="F160" i="1"/>
  <c r="F161" i="1"/>
  <c r="F162" i="1"/>
  <c r="F771" i="1"/>
  <c r="F164" i="1"/>
  <c r="F165" i="1"/>
  <c r="F166" i="1"/>
  <c r="F167" i="1"/>
  <c r="F168" i="1"/>
  <c r="F169" i="1"/>
  <c r="F323" i="1"/>
  <c r="F171" i="1"/>
  <c r="F56" i="1"/>
  <c r="F141" i="1"/>
  <c r="F810" i="1"/>
  <c r="F175" i="1"/>
  <c r="F176" i="1"/>
  <c r="F294" i="1"/>
  <c r="F741" i="1"/>
  <c r="F179" i="1"/>
  <c r="F965" i="1"/>
  <c r="F181" i="1"/>
  <c r="F182" i="1"/>
  <c r="F598" i="1"/>
  <c r="F184" i="1"/>
  <c r="F683" i="1"/>
  <c r="F186" i="1"/>
  <c r="F707" i="1"/>
  <c r="F327" i="1"/>
  <c r="F189" i="1"/>
  <c r="F328" i="1"/>
  <c r="F191" i="1"/>
  <c r="F679" i="1"/>
  <c r="F380" i="1"/>
  <c r="F222" i="1"/>
  <c r="F448" i="1"/>
  <c r="F196" i="1"/>
  <c r="F197" i="1"/>
  <c r="F621" i="1"/>
  <c r="F199" i="1"/>
  <c r="F125" i="1"/>
  <c r="F530" i="1"/>
  <c r="F34" i="1"/>
  <c r="F203" i="1"/>
  <c r="F204" i="1"/>
  <c r="F205" i="1"/>
  <c r="F68" i="1"/>
  <c r="F207" i="1"/>
  <c r="F208" i="1"/>
  <c r="F209" i="1"/>
  <c r="F210" i="1"/>
  <c r="F211" i="1"/>
  <c r="F665" i="1"/>
  <c r="F961" i="1"/>
  <c r="F214" i="1"/>
  <c r="F215" i="1"/>
  <c r="F216" i="1"/>
  <c r="F79" i="1"/>
  <c r="F218" i="1"/>
  <c r="F435" i="1"/>
  <c r="F220" i="1"/>
  <c r="F221" i="1"/>
  <c r="F124" i="1"/>
  <c r="F990" i="1"/>
  <c r="F224" i="1"/>
  <c r="F948" i="1"/>
  <c r="F226" i="1"/>
  <c r="F227" i="1"/>
  <c r="F228" i="1"/>
  <c r="F229" i="1"/>
  <c r="F230" i="1"/>
  <c r="F231" i="1"/>
  <c r="F232" i="1"/>
  <c r="F233" i="1"/>
  <c r="F234" i="1"/>
  <c r="F235" i="1"/>
  <c r="F236" i="1"/>
  <c r="F418" i="1"/>
  <c r="F153" i="1"/>
  <c r="F239" i="1"/>
  <c r="F240" i="1"/>
  <c r="F982" i="1"/>
  <c r="F242" i="1"/>
  <c r="F243" i="1"/>
  <c r="F244" i="1"/>
  <c r="F245" i="1"/>
  <c r="F246" i="1"/>
  <c r="F247" i="1"/>
  <c r="F248" i="1"/>
  <c r="F249" i="1"/>
  <c r="F250" i="1"/>
  <c r="F251" i="1"/>
  <c r="F63" i="1"/>
  <c r="F532" i="1"/>
  <c r="F254" i="1"/>
  <c r="F899" i="1"/>
  <c r="F256" i="1"/>
  <c r="F257" i="1"/>
  <c r="F255" i="1"/>
  <c r="F259" i="1"/>
  <c r="F260" i="1"/>
  <c r="F261" i="1"/>
  <c r="F262" i="1"/>
  <c r="F322" i="1"/>
  <c r="F264" i="1"/>
  <c r="F265" i="1"/>
  <c r="F266" i="1"/>
  <c r="F267" i="1"/>
  <c r="F747" i="1"/>
  <c r="F269" i="1"/>
  <c r="F270" i="1"/>
  <c r="F271" i="1"/>
  <c r="F272" i="1"/>
  <c r="F273" i="1"/>
  <c r="F274" i="1"/>
  <c r="F275" i="1"/>
  <c r="F329" i="1"/>
  <c r="F277" i="1"/>
  <c r="F972" i="1"/>
  <c r="F279" i="1"/>
  <c r="F280" i="1"/>
  <c r="F281" i="1"/>
  <c r="F282" i="1"/>
  <c r="F928" i="1"/>
  <c r="F284" i="1"/>
  <c r="F212" i="1"/>
  <c r="F813" i="1"/>
  <c r="F287" i="1"/>
  <c r="F288" i="1"/>
  <c r="F289" i="1"/>
  <c r="F984" i="1"/>
  <c r="F291" i="1"/>
  <c r="F544" i="1"/>
  <c r="F293" i="1"/>
  <c r="F129" i="1"/>
  <c r="F295" i="1"/>
  <c r="F296" i="1"/>
  <c r="F358" i="1"/>
  <c r="F553" i="1"/>
  <c r="F955" i="1"/>
  <c r="F300" i="1"/>
  <c r="F509" i="1"/>
  <c r="F89" i="1"/>
  <c r="F303" i="1"/>
  <c r="F325" i="1"/>
  <c r="F802" i="1"/>
  <c r="F306" i="1"/>
  <c r="F307" i="1"/>
  <c r="F117" i="1"/>
  <c r="F309" i="1"/>
  <c r="F740" i="1"/>
  <c r="F311" i="1"/>
  <c r="F237" i="1"/>
  <c r="F313" i="1"/>
  <c r="F314" i="1"/>
  <c r="F315" i="1"/>
  <c r="F316" i="1"/>
  <c r="F345" i="1"/>
  <c r="F662" i="1"/>
  <c r="F219" i="1"/>
  <c r="F193" i="1"/>
  <c r="F321" i="1"/>
  <c r="F128" i="1"/>
  <c r="F952" i="1"/>
  <c r="F324" i="1"/>
  <c r="F276" i="1"/>
  <c r="F326" i="1"/>
  <c r="F923" i="1"/>
  <c r="F452" i="1"/>
  <c r="F381" i="1"/>
  <c r="F330" i="1"/>
  <c r="F331" i="1"/>
  <c r="F332" i="1"/>
  <c r="F333" i="1"/>
  <c r="F334" i="1"/>
  <c r="F335" i="1"/>
  <c r="F336" i="1"/>
  <c r="F337" i="1"/>
  <c r="F973" i="1"/>
  <c r="F339" i="1"/>
  <c r="F340" i="1"/>
  <c r="F341" i="1"/>
  <c r="F958" i="1"/>
  <c r="F838" i="1"/>
  <c r="F661" i="1"/>
  <c r="F531" i="1"/>
  <c r="F419" i="1"/>
  <c r="F188" i="1"/>
  <c r="F351" i="1"/>
  <c r="F349" i="1"/>
  <c r="F704" i="1"/>
  <c r="F529" i="1"/>
  <c r="F92" i="1"/>
  <c r="F353" i="1"/>
  <c r="F352" i="1"/>
  <c r="F355" i="1"/>
  <c r="F356" i="1"/>
  <c r="F357" i="1"/>
  <c r="F369" i="1"/>
  <c r="F359" i="1"/>
  <c r="F159" i="1"/>
  <c r="F361" i="1"/>
  <c r="F362" i="1"/>
  <c r="F363" i="1"/>
  <c r="F364" i="1"/>
  <c r="F365" i="1"/>
  <c r="F366" i="1"/>
  <c r="F367" i="1"/>
  <c r="F368" i="1"/>
  <c r="F213" i="1"/>
  <c r="F370" i="1"/>
  <c r="F371" i="1"/>
  <c r="F372" i="1"/>
  <c r="F674" i="1"/>
  <c r="F374" i="1"/>
  <c r="F375" i="1"/>
  <c r="F178" i="1"/>
  <c r="F545" i="1"/>
  <c r="F378" i="1"/>
  <c r="F137" i="1"/>
  <c r="F185" i="1"/>
  <c r="F405" i="1"/>
  <c r="F382" i="1"/>
  <c r="F383" i="1"/>
  <c r="F627" i="1"/>
  <c r="F385" i="1"/>
  <c r="F386" i="1"/>
  <c r="F387" i="1"/>
  <c r="F745" i="1"/>
  <c r="F393" i="1"/>
  <c r="F390" i="1"/>
  <c r="F391" i="1"/>
  <c r="F392" i="1"/>
  <c r="F112" i="1"/>
  <c r="F659" i="1"/>
  <c r="F395" i="1"/>
  <c r="F396" i="1"/>
  <c r="F397" i="1"/>
  <c r="F398" i="1"/>
  <c r="F399" i="1"/>
  <c r="F400" i="1"/>
  <c r="F631" i="1"/>
  <c r="F41" i="1"/>
  <c r="F403" i="1"/>
  <c r="F404" i="1"/>
  <c r="F871" i="1"/>
  <c r="F406" i="1"/>
  <c r="F902" i="1"/>
  <c r="F408" i="1"/>
  <c r="F409" i="1"/>
  <c r="F410" i="1"/>
  <c r="F454" i="1"/>
  <c r="F412" i="1"/>
  <c r="F413" i="1"/>
  <c r="F414" i="1"/>
  <c r="F415" i="1"/>
  <c r="F852" i="1"/>
  <c r="F155" i="1"/>
  <c r="F426" i="1"/>
  <c r="F554" i="1"/>
  <c r="F577" i="1"/>
  <c r="F421" i="1"/>
  <c r="F422" i="1"/>
  <c r="F638" i="1"/>
  <c r="F424" i="1"/>
  <c r="F152" i="1"/>
  <c r="F407" i="1"/>
  <c r="F427" i="1"/>
  <c r="F428" i="1"/>
  <c r="F429" i="1"/>
  <c r="F455" i="1"/>
  <c r="F431" i="1"/>
  <c r="F670" i="1"/>
  <c r="F433" i="1"/>
  <c r="F807" i="1"/>
  <c r="F540" i="1"/>
  <c r="F436" i="1"/>
  <c r="F437" i="1"/>
  <c r="F438" i="1"/>
  <c r="F439" i="1"/>
  <c r="F440" i="1"/>
  <c r="F441" i="1"/>
  <c r="F442" i="1"/>
  <c r="F286" i="1"/>
  <c r="F444" i="1"/>
  <c r="F445" i="1"/>
  <c r="F446" i="1"/>
  <c r="F447" i="1"/>
  <c r="F801" i="1"/>
  <c r="F449" i="1"/>
  <c r="F499" i="1"/>
  <c r="F451" i="1"/>
  <c r="F81" i="1"/>
  <c r="F453" i="1"/>
  <c r="F624" i="1"/>
  <c r="F566" i="1"/>
  <c r="F432" i="1"/>
  <c r="F457" i="1"/>
  <c r="F458" i="1"/>
  <c r="F297" i="1"/>
  <c r="F460" i="1"/>
  <c r="F918" i="1"/>
  <c r="F462" i="1"/>
  <c r="F463" i="1"/>
  <c r="F317" i="1"/>
  <c r="F465" i="1"/>
  <c r="F466" i="1"/>
  <c r="F467" i="1"/>
  <c r="F468" i="1"/>
  <c r="F469" i="1"/>
  <c r="F411" i="1"/>
  <c r="F471" i="1"/>
  <c r="F472" i="1"/>
  <c r="F473" i="1"/>
  <c r="F389" i="1"/>
  <c r="F475" i="1"/>
  <c r="F476" i="1"/>
  <c r="F477" i="1"/>
  <c r="F305" i="1"/>
  <c r="F543" i="1"/>
  <c r="F480" i="1"/>
  <c r="F481" i="1"/>
  <c r="F482" i="1"/>
  <c r="F793" i="1"/>
  <c r="F195" i="1"/>
  <c r="F527" i="1"/>
  <c r="F486" i="1"/>
  <c r="F319" i="1"/>
  <c r="F180" i="1"/>
  <c r="F489" i="1"/>
  <c r="F490" i="1"/>
  <c r="F491" i="1"/>
  <c r="F492" i="1"/>
  <c r="F493" i="1"/>
  <c r="F494" i="1"/>
  <c r="F495" i="1"/>
  <c r="F496" i="1"/>
  <c r="F497" i="1"/>
  <c r="F8" i="1"/>
  <c r="F348" i="1"/>
  <c r="F263" i="1"/>
  <c r="F470" i="1"/>
  <c r="F5" i="1"/>
  <c r="F698" i="1"/>
  <c r="F504" i="1"/>
  <c r="F505" i="1"/>
  <c r="F943" i="1"/>
  <c r="F183" i="1"/>
  <c r="F508" i="1"/>
  <c r="F394" i="1"/>
  <c r="F510" i="1"/>
  <c r="F701" i="1"/>
  <c r="F512" i="1"/>
  <c r="F268" i="1"/>
  <c r="F514" i="1"/>
  <c r="F515" i="1"/>
  <c r="F516" i="1"/>
  <c r="F555" i="1"/>
  <c r="F423" i="1"/>
  <c r="F519" i="1"/>
  <c r="F105" i="1"/>
  <c r="F521" i="1"/>
  <c r="F522" i="1"/>
  <c r="F523" i="1"/>
  <c r="F342" i="1"/>
  <c r="F525" i="1"/>
  <c r="F830" i="1"/>
  <c r="F832" i="1"/>
  <c r="F528" i="1"/>
  <c r="F996" i="1"/>
  <c r="F789" i="1"/>
  <c r="F156" i="1"/>
  <c r="F929" i="1"/>
  <c r="F533" i="1"/>
  <c r="F534" i="1"/>
  <c r="F535" i="1"/>
  <c r="F192" i="1"/>
  <c r="F537" i="1"/>
  <c r="F538" i="1"/>
  <c r="F539" i="1"/>
  <c r="F379" i="1"/>
  <c r="F717" i="1"/>
  <c r="F542" i="1"/>
  <c r="F278" i="1"/>
  <c r="F54" i="1"/>
  <c r="F194" i="1"/>
  <c r="F546" i="1"/>
  <c r="F897" i="1"/>
  <c r="F548" i="1"/>
  <c r="F549" i="1"/>
  <c r="F550" i="1"/>
  <c r="F551" i="1"/>
  <c r="F552" i="1"/>
  <c r="F580" i="1"/>
  <c r="F988" i="1"/>
  <c r="F430" i="1"/>
  <c r="F556" i="1"/>
  <c r="F557" i="1"/>
  <c r="F558" i="1"/>
  <c r="F559" i="1"/>
  <c r="F560" i="1"/>
  <c r="F561" i="1"/>
  <c r="F562" i="1"/>
  <c r="F563" i="1"/>
  <c r="F172" i="1"/>
  <c r="F565" i="1"/>
  <c r="F821" i="1"/>
  <c r="F567" i="1"/>
  <c r="F434" i="1"/>
  <c r="F569" i="1"/>
  <c r="F570" i="1"/>
  <c r="F571" i="1"/>
  <c r="F572" i="1"/>
  <c r="F949" i="1"/>
  <c r="F574" i="1"/>
  <c r="F575" i="1"/>
  <c r="F576" i="1"/>
  <c r="F620" i="1"/>
  <c r="F652" i="1"/>
  <c r="F579" i="1"/>
  <c r="F200" i="1"/>
  <c r="F581" i="1"/>
  <c r="F582" i="1"/>
  <c r="F639" i="1"/>
  <c r="F517" i="1"/>
  <c r="F585" i="1"/>
  <c r="F586" i="1"/>
  <c r="F587" i="1"/>
  <c r="F588" i="1"/>
  <c r="F727" i="1"/>
  <c r="F778" i="1"/>
  <c r="F651" i="1"/>
  <c r="F798" i="1"/>
  <c r="F593" i="1"/>
  <c r="F173" i="1"/>
  <c r="F595" i="1"/>
  <c r="F111" i="1"/>
  <c r="F597" i="1"/>
  <c r="F1000" i="1"/>
  <c r="F599" i="1"/>
  <c r="F600" i="1"/>
  <c r="F78" i="1"/>
  <c r="F93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485" i="1"/>
  <c r="F302" i="1"/>
  <c r="F622" i="1"/>
  <c r="F623" i="1"/>
  <c r="F66" i="1"/>
  <c r="F625" i="1"/>
  <c r="F626" i="1"/>
  <c r="F762" i="1"/>
  <c r="F628" i="1"/>
  <c r="F629" i="1"/>
  <c r="F630" i="1"/>
  <c r="F648" i="1"/>
  <c r="F632" i="1"/>
  <c r="F633" i="1"/>
  <c r="F634" i="1"/>
  <c r="F811" i="1"/>
  <c r="F636" i="1"/>
  <c r="F637" i="1"/>
  <c r="F647" i="1"/>
  <c r="F779" i="1"/>
  <c r="F157" i="1"/>
  <c r="F641" i="1"/>
  <c r="F198" i="1"/>
  <c r="F643" i="1"/>
  <c r="F644" i="1"/>
  <c r="F645" i="1"/>
  <c r="F478" i="1"/>
  <c r="F946" i="1"/>
  <c r="F889" i="1"/>
  <c r="F417" i="1"/>
  <c r="F650" i="1"/>
  <c r="F483" i="1"/>
  <c r="F47" i="1"/>
  <c r="F888" i="1"/>
  <c r="F654" i="1"/>
  <c r="F655" i="1"/>
  <c r="F656" i="1"/>
  <c r="F657" i="1"/>
  <c r="F420" i="1"/>
  <c r="F118" i="1"/>
  <c r="F660" i="1"/>
  <c r="F459" i="1"/>
  <c r="F797" i="1"/>
  <c r="F541" i="1"/>
  <c r="F987" i="1"/>
  <c r="F761" i="1"/>
  <c r="F343" i="1"/>
  <c r="F667" i="1"/>
  <c r="F668" i="1"/>
  <c r="F669" i="1"/>
  <c r="F238" i="1"/>
  <c r="F671" i="1"/>
  <c r="F672" i="1"/>
  <c r="F673" i="1"/>
  <c r="F564" i="1"/>
  <c r="F425" i="1"/>
  <c r="F676" i="1"/>
  <c r="F677" i="1"/>
  <c r="F678" i="1"/>
  <c r="F816" i="1"/>
  <c r="F680" i="1"/>
  <c r="F681" i="1"/>
  <c r="F975" i="1"/>
  <c r="F872" i="1"/>
  <c r="F684" i="1"/>
  <c r="F685" i="1"/>
  <c r="F686" i="1"/>
  <c r="F666" i="1"/>
  <c r="F688" i="1"/>
  <c r="F689" i="1"/>
  <c r="F690" i="1"/>
  <c r="F691" i="1"/>
  <c r="F692" i="1"/>
  <c r="F693" i="1"/>
  <c r="F921" i="1"/>
  <c r="F635" i="1"/>
  <c r="F831" i="1"/>
  <c r="F697" i="1"/>
  <c r="F590" i="1"/>
  <c r="F699" i="1"/>
  <c r="F700" i="1"/>
  <c r="F837" i="1"/>
  <c r="F65" i="1"/>
  <c r="F703" i="1"/>
  <c r="F536" i="1"/>
  <c r="F705" i="1"/>
  <c r="F706" i="1"/>
  <c r="F992" i="1"/>
  <c r="F708" i="1"/>
  <c r="F709" i="1"/>
  <c r="F710" i="1"/>
  <c r="F711" i="1"/>
  <c r="F712" i="1"/>
  <c r="F225" i="1"/>
  <c r="F714" i="1"/>
  <c r="F715" i="1"/>
  <c r="F716" i="1"/>
  <c r="F283" i="1"/>
  <c r="F718" i="1"/>
  <c r="F719" i="1"/>
  <c r="F720" i="1"/>
  <c r="F721" i="1"/>
  <c r="F722" i="1"/>
  <c r="F723" i="1"/>
  <c r="F724" i="1"/>
  <c r="F725" i="1"/>
  <c r="F726" i="1"/>
  <c r="F498" i="1"/>
  <c r="F728" i="1"/>
  <c r="F729" i="1"/>
  <c r="F201" i="1"/>
  <c r="F731" i="1"/>
  <c r="F732" i="1"/>
  <c r="F733" i="1"/>
  <c r="F938" i="1"/>
  <c r="F735" i="1"/>
  <c r="F736" i="1"/>
  <c r="F737" i="1"/>
  <c r="F738" i="1"/>
  <c r="F739" i="1"/>
  <c r="F53" i="1"/>
  <c r="F596" i="1"/>
  <c r="F308" i="1"/>
  <c r="F743" i="1"/>
  <c r="F744" i="1"/>
  <c r="F174" i="1"/>
  <c r="F746" i="1"/>
  <c r="F310" i="1"/>
  <c r="F748" i="1"/>
  <c r="F749" i="1"/>
  <c r="F750" i="1"/>
  <c r="F751" i="1"/>
  <c r="F14" i="1"/>
  <c r="F753" i="1"/>
  <c r="F754" i="1"/>
  <c r="F755" i="1"/>
  <c r="F756" i="1"/>
  <c r="F757" i="1"/>
  <c r="F758" i="1"/>
  <c r="F759" i="1"/>
  <c r="F760" i="1"/>
  <c r="F675" i="1"/>
  <c r="F350" i="1"/>
  <c r="F763" i="1"/>
  <c r="F764" i="1"/>
  <c r="F765" i="1"/>
  <c r="F766" i="1"/>
  <c r="F767" i="1"/>
  <c r="F320" i="1"/>
  <c r="F573" i="1"/>
  <c r="F770" i="1"/>
  <c r="F878" i="1"/>
  <c r="F772" i="1"/>
  <c r="F773" i="1"/>
  <c r="F774" i="1"/>
  <c r="F775" i="1"/>
  <c r="F776" i="1"/>
  <c r="F140" i="1"/>
  <c r="F658" i="1"/>
  <c r="F487" i="1"/>
  <c r="F780" i="1"/>
  <c r="F791" i="1"/>
  <c r="F782" i="1"/>
  <c r="F783" i="1"/>
  <c r="F784" i="1"/>
  <c r="F785" i="1"/>
  <c r="F786" i="1"/>
  <c r="F787" i="1"/>
  <c r="F788" i="1"/>
  <c r="F998" i="1"/>
  <c r="F790" i="1"/>
  <c r="F373" i="1"/>
  <c r="F792" i="1"/>
  <c r="F292" i="1"/>
  <c r="F346" i="1"/>
  <c r="F795" i="1"/>
  <c r="F796" i="1"/>
  <c r="F187" i="1"/>
  <c r="F547" i="1"/>
  <c r="F799" i="1"/>
  <c r="F800" i="1"/>
  <c r="F879" i="1"/>
  <c r="F16" i="1"/>
  <c r="F803" i="1"/>
  <c r="F804" i="1"/>
  <c r="F805" i="1"/>
  <c r="F806" i="1"/>
  <c r="F503" i="1"/>
  <c r="F808" i="1"/>
  <c r="F809" i="1"/>
  <c r="F312" i="1"/>
  <c r="F602" i="1"/>
  <c r="F812" i="1"/>
  <c r="F752" i="1"/>
  <c r="F814" i="1"/>
  <c r="F815" i="1"/>
  <c r="F941" i="1"/>
  <c r="F817" i="1"/>
  <c r="F818" i="1"/>
  <c r="F819" i="1"/>
  <c r="F820" i="1"/>
  <c r="F501" i="1"/>
  <c r="F822" i="1"/>
  <c r="F823" i="1"/>
  <c r="F824" i="1"/>
  <c r="F825" i="1"/>
  <c r="F826" i="1"/>
  <c r="F827" i="1"/>
  <c r="F828" i="1"/>
  <c r="F829" i="1"/>
  <c r="F682" i="1"/>
  <c r="F507" i="1"/>
  <c r="F21" i="1"/>
  <c r="F833" i="1"/>
  <c r="F834" i="1"/>
  <c r="F835" i="1"/>
  <c r="F836" i="1"/>
  <c r="F909" i="1"/>
  <c r="F742" i="1"/>
  <c r="F839" i="1"/>
  <c r="F840" i="1"/>
  <c r="F841" i="1"/>
  <c r="F842" i="1"/>
  <c r="F843" i="1"/>
  <c r="F844" i="1"/>
  <c r="F318" i="1"/>
  <c r="F846" i="1"/>
  <c r="F847" i="1"/>
  <c r="F848" i="1"/>
  <c r="F849" i="1"/>
  <c r="F850" i="1"/>
  <c r="F851" i="1"/>
  <c r="F17" i="1"/>
  <c r="F853" i="1"/>
  <c r="F506" i="1"/>
  <c r="F855" i="1"/>
  <c r="F856" i="1"/>
  <c r="F857" i="1"/>
  <c r="F858" i="1"/>
  <c r="F859" i="1"/>
  <c r="F695" i="1"/>
  <c r="F354" i="1"/>
  <c r="F862" i="1"/>
  <c r="F863" i="1"/>
  <c r="F864" i="1"/>
  <c r="F865" i="1"/>
  <c r="F866" i="1"/>
  <c r="F867" i="1"/>
  <c r="F868" i="1"/>
  <c r="F869" i="1"/>
  <c r="F870" i="1"/>
  <c r="F258" i="1"/>
  <c r="F916" i="1"/>
  <c r="F873" i="1"/>
  <c r="F874" i="1"/>
  <c r="F875" i="1"/>
  <c r="F876" i="1"/>
  <c r="F687" i="1"/>
  <c r="F290" i="1"/>
  <c r="F768" i="1"/>
  <c r="F376" i="1"/>
  <c r="F881" i="1"/>
  <c r="F882" i="1"/>
  <c r="F388" i="1"/>
  <c r="F884" i="1"/>
  <c r="F885" i="1"/>
  <c r="F640" i="1"/>
  <c r="F887" i="1"/>
  <c r="F854" i="1"/>
  <c r="F304" i="1"/>
  <c r="F890" i="1"/>
  <c r="F891" i="1"/>
  <c r="F892" i="1"/>
  <c r="F893" i="1"/>
  <c r="F894" i="1"/>
  <c r="F895" i="1"/>
  <c r="F896" i="1"/>
  <c r="F102" i="1"/>
  <c r="F898" i="1"/>
  <c r="F299" i="1"/>
  <c r="F520" i="1"/>
  <c r="F901" i="1"/>
  <c r="F52" i="1"/>
  <c r="F903" i="1"/>
  <c r="F904" i="1"/>
  <c r="F905" i="1"/>
  <c r="F170" i="1"/>
  <c r="F907" i="1"/>
  <c r="F908" i="1"/>
  <c r="F223" i="1"/>
  <c r="F910" i="1"/>
  <c r="F911" i="1"/>
  <c r="F912" i="1"/>
  <c r="F913" i="1"/>
  <c r="F914" i="1"/>
  <c r="F500" i="1"/>
  <c r="F578" i="1"/>
  <c r="F917" i="1"/>
  <c r="F360" i="1"/>
  <c r="F919" i="1"/>
  <c r="F920" i="1"/>
  <c r="F583" i="1"/>
  <c r="F922" i="1"/>
  <c r="F6" i="1"/>
  <c r="F924" i="1"/>
  <c r="F925" i="1"/>
  <c r="F926" i="1"/>
  <c r="F927" i="1"/>
  <c r="F202" i="1"/>
  <c r="F450" i="1"/>
  <c r="F930" i="1"/>
  <c r="F931" i="1"/>
  <c r="F932" i="1"/>
  <c r="F713" i="1"/>
  <c r="F934" i="1"/>
  <c r="F935" i="1"/>
  <c r="F936" i="1"/>
  <c r="F937" i="1"/>
  <c r="F23" i="1"/>
  <c r="F939" i="1"/>
  <c r="F940" i="1"/>
  <c r="F488" i="1"/>
  <c r="F942" i="1"/>
  <c r="F177" i="1"/>
  <c r="F649" i="1"/>
  <c r="F945" i="1"/>
  <c r="F794" i="1"/>
  <c r="F338" i="1"/>
  <c r="F136" i="1"/>
  <c r="F298" i="1"/>
  <c r="F950" i="1"/>
  <c r="F951" i="1"/>
  <c r="F100" i="1"/>
  <c r="F953" i="1"/>
  <c r="F954" i="1"/>
  <c r="F592" i="1"/>
  <c r="F956" i="1"/>
  <c r="F957" i="1"/>
  <c r="F217" i="1"/>
  <c r="F959" i="1"/>
  <c r="F960" i="1"/>
  <c r="F85" i="1"/>
  <c r="F861" i="1"/>
  <c r="F963" i="1"/>
  <c r="F964" i="1"/>
  <c r="F845" i="1"/>
  <c r="F966" i="1"/>
  <c r="F967" i="1"/>
  <c r="F968" i="1"/>
  <c r="F969" i="1"/>
  <c r="F970" i="1"/>
  <c r="F971" i="1"/>
  <c r="F594" i="1"/>
  <c r="F301" i="1"/>
  <c r="F974" i="1"/>
  <c r="F253" i="1"/>
  <c r="F976" i="1"/>
  <c r="F977" i="1"/>
  <c r="F978" i="1"/>
  <c r="F734" i="1"/>
  <c r="F980" i="1"/>
  <c r="F981" i="1"/>
  <c r="F401" i="1"/>
  <c r="F983" i="1"/>
  <c r="F860" i="1"/>
  <c r="F985" i="1"/>
  <c r="F986" i="1"/>
  <c r="F664" i="1"/>
  <c r="F402" i="1"/>
  <c r="F989" i="1"/>
  <c r="F518" i="1"/>
  <c r="F991" i="1"/>
  <c r="F883" i="1"/>
  <c r="F993" i="1"/>
  <c r="F994" i="1"/>
  <c r="F995" i="1"/>
  <c r="F524" i="1"/>
  <c r="F997" i="1"/>
  <c r="F730" i="1"/>
  <c r="F999" i="1"/>
  <c r="F568" i="1"/>
  <c r="F1001" i="1"/>
  <c r="F2" i="1"/>
  <c r="D13" i="5"/>
  <c r="D12" i="5"/>
  <c r="D11" i="5"/>
  <c r="D10" i="5"/>
  <c r="D9" i="5"/>
  <c r="D8" i="5"/>
  <c r="D7" i="5"/>
  <c r="D6" i="5"/>
  <c r="D5" i="5"/>
  <c r="D4" i="5"/>
  <c r="D3" i="5"/>
  <c r="C13" i="5"/>
  <c r="C12" i="5"/>
  <c r="C11" i="5"/>
  <c r="C10" i="5"/>
  <c r="C9" i="5"/>
  <c r="C8" i="5"/>
  <c r="C7" i="5"/>
  <c r="C6" i="5"/>
  <c r="C5" i="5"/>
  <c r="C4" i="5"/>
  <c r="C3" i="5"/>
  <c r="B5" i="5"/>
  <c r="B6" i="5"/>
  <c r="B7" i="5"/>
  <c r="B8" i="5"/>
  <c r="B9" i="5"/>
  <c r="B10" i="5"/>
  <c r="B11" i="5"/>
  <c r="B12" i="5"/>
  <c r="B13" i="5"/>
  <c r="D2" i="5"/>
  <c r="C2" i="5"/>
  <c r="B2" i="5"/>
  <c r="B4" i="5"/>
  <c r="B3" i="5"/>
  <c r="T3" i="1"/>
  <c r="T4" i="1"/>
  <c r="T589" i="1"/>
  <c r="T694" i="1"/>
  <c r="T7" i="1"/>
  <c r="T252" i="1"/>
  <c r="T9" i="1"/>
  <c r="T10" i="1"/>
  <c r="T513" i="1"/>
  <c r="T12" i="1"/>
  <c r="T474" i="1"/>
  <c r="T900" i="1"/>
  <c r="T15" i="1"/>
  <c r="T663" i="1"/>
  <c r="T461" i="1"/>
  <c r="T18" i="1"/>
  <c r="T19" i="1"/>
  <c r="T20" i="1"/>
  <c r="T484" i="1"/>
  <c r="T22" i="1"/>
  <c r="T416" i="1"/>
  <c r="T24" i="1"/>
  <c r="T25" i="1"/>
  <c r="T26" i="1"/>
  <c r="T27" i="1"/>
  <c r="T28" i="1"/>
  <c r="T781" i="1"/>
  <c r="T30" i="1"/>
  <c r="T31" i="1"/>
  <c r="T32" i="1"/>
  <c r="T33" i="1"/>
  <c r="T877" i="1"/>
  <c r="T35" i="1"/>
  <c r="T36" i="1"/>
  <c r="T37" i="1"/>
  <c r="T38" i="1"/>
  <c r="T39" i="1"/>
  <c r="T40" i="1"/>
  <c r="T502" i="1"/>
  <c r="T42" i="1"/>
  <c r="T43" i="1"/>
  <c r="T44" i="1"/>
  <c r="T45" i="1"/>
  <c r="T46" i="1"/>
  <c r="T464" i="1"/>
  <c r="T48" i="1"/>
  <c r="T49" i="1"/>
  <c r="T50" i="1"/>
  <c r="T51" i="1"/>
  <c r="T29" i="1"/>
  <c r="T933" i="1"/>
  <c r="T347" i="1"/>
  <c r="T55" i="1"/>
  <c r="T915" i="1"/>
  <c r="T57" i="1"/>
  <c r="T58" i="1"/>
  <c r="T59" i="1"/>
  <c r="T60" i="1"/>
  <c r="T61" i="1"/>
  <c r="T62" i="1"/>
  <c r="T944" i="1"/>
  <c r="T64" i="1"/>
  <c r="T163" i="1"/>
  <c r="T979" i="1"/>
  <c r="T67" i="1"/>
  <c r="T443" i="1"/>
  <c r="T69" i="1"/>
  <c r="T70" i="1"/>
  <c r="T71" i="1"/>
  <c r="T72" i="1"/>
  <c r="T73" i="1"/>
  <c r="T74" i="1"/>
  <c r="T75" i="1"/>
  <c r="T76" i="1"/>
  <c r="T77" i="1"/>
  <c r="T769" i="1"/>
  <c r="T456" i="1"/>
  <c r="T80" i="1"/>
  <c r="T696" i="1"/>
  <c r="T82" i="1"/>
  <c r="T83" i="1"/>
  <c r="T84" i="1"/>
  <c r="T377" i="1"/>
  <c r="T86" i="1"/>
  <c r="T87" i="1"/>
  <c r="T88" i="1"/>
  <c r="T601" i="1"/>
  <c r="T90" i="1"/>
  <c r="T91" i="1"/>
  <c r="T777" i="1"/>
  <c r="T479" i="1"/>
  <c r="T94" i="1"/>
  <c r="T95" i="1"/>
  <c r="T96" i="1"/>
  <c r="T97" i="1"/>
  <c r="T98" i="1"/>
  <c r="T99" i="1"/>
  <c r="T344" i="1"/>
  <c r="T101" i="1"/>
  <c r="T11" i="1"/>
  <c r="T103" i="1"/>
  <c r="T104" i="1"/>
  <c r="T285" i="1"/>
  <c r="T106" i="1"/>
  <c r="T107" i="1"/>
  <c r="T108" i="1"/>
  <c r="T109" i="1"/>
  <c r="T110" i="1"/>
  <c r="T591" i="1"/>
  <c r="T190" i="1"/>
  <c r="T113" i="1"/>
  <c r="T114" i="1"/>
  <c r="T115" i="1"/>
  <c r="T116" i="1"/>
  <c r="T880" i="1"/>
  <c r="T886" i="1"/>
  <c r="T119" i="1"/>
  <c r="T120" i="1"/>
  <c r="T121" i="1"/>
  <c r="T122" i="1"/>
  <c r="T123" i="1"/>
  <c r="T646" i="1"/>
  <c r="T206" i="1"/>
  <c r="T126" i="1"/>
  <c r="T127" i="1"/>
  <c r="T384" i="1"/>
  <c r="T511" i="1"/>
  <c r="T130" i="1"/>
  <c r="T131" i="1"/>
  <c r="T132" i="1"/>
  <c r="T133" i="1"/>
  <c r="T134" i="1"/>
  <c r="T135" i="1"/>
  <c r="T906" i="1"/>
  <c r="T702" i="1"/>
  <c r="T138" i="1"/>
  <c r="T139" i="1"/>
  <c r="T962" i="1"/>
  <c r="T241" i="1"/>
  <c r="T142" i="1"/>
  <c r="T143" i="1"/>
  <c r="T144" i="1"/>
  <c r="T145" i="1"/>
  <c r="T146" i="1"/>
  <c r="T147" i="1"/>
  <c r="T148" i="1"/>
  <c r="T149" i="1"/>
  <c r="T150" i="1"/>
  <c r="T151" i="1"/>
  <c r="T13" i="1"/>
  <c r="T642" i="1"/>
  <c r="T154" i="1"/>
  <c r="T947" i="1"/>
  <c r="T584" i="1"/>
  <c r="T653" i="1"/>
  <c r="T158" i="1"/>
  <c r="T526" i="1"/>
  <c r="T160" i="1"/>
  <c r="T161" i="1"/>
  <c r="T162" i="1"/>
  <c r="T771" i="1"/>
  <c r="T164" i="1"/>
  <c r="T165" i="1"/>
  <c r="T166" i="1"/>
  <c r="T167" i="1"/>
  <c r="T168" i="1"/>
  <c r="T169" i="1"/>
  <c r="T323" i="1"/>
  <c r="T171" i="1"/>
  <c r="T56" i="1"/>
  <c r="T141" i="1"/>
  <c r="T810" i="1"/>
  <c r="T175" i="1"/>
  <c r="T176" i="1"/>
  <c r="T294" i="1"/>
  <c r="T741" i="1"/>
  <c r="T179" i="1"/>
  <c r="T965" i="1"/>
  <c r="T181" i="1"/>
  <c r="T182" i="1"/>
  <c r="T598" i="1"/>
  <c r="T184" i="1"/>
  <c r="T683" i="1"/>
  <c r="T186" i="1"/>
  <c r="T707" i="1"/>
  <c r="T327" i="1"/>
  <c r="T189" i="1"/>
  <c r="T328" i="1"/>
  <c r="T191" i="1"/>
  <c r="T679" i="1"/>
  <c r="T380" i="1"/>
  <c r="T222" i="1"/>
  <c r="T448" i="1"/>
  <c r="T196" i="1"/>
  <c r="T197" i="1"/>
  <c r="T621" i="1"/>
  <c r="T199" i="1"/>
  <c r="T125" i="1"/>
  <c r="T530" i="1"/>
  <c r="T34" i="1"/>
  <c r="T203" i="1"/>
  <c r="T204" i="1"/>
  <c r="T205" i="1"/>
  <c r="T68" i="1"/>
  <c r="T207" i="1"/>
  <c r="T208" i="1"/>
  <c r="T209" i="1"/>
  <c r="T210" i="1"/>
  <c r="T211" i="1"/>
  <c r="T665" i="1"/>
  <c r="T961" i="1"/>
  <c r="T214" i="1"/>
  <c r="T215" i="1"/>
  <c r="T216" i="1"/>
  <c r="T79" i="1"/>
  <c r="T218" i="1"/>
  <c r="T435" i="1"/>
  <c r="T220" i="1"/>
  <c r="T221" i="1"/>
  <c r="T124" i="1"/>
  <c r="T990" i="1"/>
  <c r="T224" i="1"/>
  <c r="T948" i="1"/>
  <c r="T226" i="1"/>
  <c r="T227" i="1"/>
  <c r="T228" i="1"/>
  <c r="T229" i="1"/>
  <c r="T230" i="1"/>
  <c r="T231" i="1"/>
  <c r="T232" i="1"/>
  <c r="T233" i="1"/>
  <c r="T234" i="1"/>
  <c r="T235" i="1"/>
  <c r="T236" i="1"/>
  <c r="T418" i="1"/>
  <c r="T153" i="1"/>
  <c r="T239" i="1"/>
  <c r="T240" i="1"/>
  <c r="T982" i="1"/>
  <c r="T242" i="1"/>
  <c r="T243" i="1"/>
  <c r="T244" i="1"/>
  <c r="T245" i="1"/>
  <c r="T246" i="1"/>
  <c r="T247" i="1"/>
  <c r="T248" i="1"/>
  <c r="T249" i="1"/>
  <c r="T250" i="1"/>
  <c r="T251" i="1"/>
  <c r="T63" i="1"/>
  <c r="T532" i="1"/>
  <c r="T254" i="1"/>
  <c r="T899" i="1"/>
  <c r="T256" i="1"/>
  <c r="T257" i="1"/>
  <c r="T255" i="1"/>
  <c r="T259" i="1"/>
  <c r="T260" i="1"/>
  <c r="T261" i="1"/>
  <c r="T262" i="1"/>
  <c r="T322" i="1"/>
  <c r="T264" i="1"/>
  <c r="T265" i="1"/>
  <c r="T266" i="1"/>
  <c r="T267" i="1"/>
  <c r="T747" i="1"/>
  <c r="T269" i="1"/>
  <c r="T270" i="1"/>
  <c r="T271" i="1"/>
  <c r="T272" i="1"/>
  <c r="T273" i="1"/>
  <c r="T274" i="1"/>
  <c r="T275" i="1"/>
  <c r="T329" i="1"/>
  <c r="T277" i="1"/>
  <c r="T972" i="1"/>
  <c r="T279" i="1"/>
  <c r="T280" i="1"/>
  <c r="T281" i="1"/>
  <c r="T282" i="1"/>
  <c r="T928" i="1"/>
  <c r="T284" i="1"/>
  <c r="T212" i="1"/>
  <c r="T813" i="1"/>
  <c r="T287" i="1"/>
  <c r="T288" i="1"/>
  <c r="T289" i="1"/>
  <c r="T984" i="1"/>
  <c r="T291" i="1"/>
  <c r="T544" i="1"/>
  <c r="T293" i="1"/>
  <c r="T129" i="1"/>
  <c r="T295" i="1"/>
  <c r="T296" i="1"/>
  <c r="T358" i="1"/>
  <c r="T553" i="1"/>
  <c r="T955" i="1"/>
  <c r="T300" i="1"/>
  <c r="T509" i="1"/>
  <c r="T89" i="1"/>
  <c r="T303" i="1"/>
  <c r="T325" i="1"/>
  <c r="T802" i="1"/>
  <c r="T306" i="1"/>
  <c r="T307" i="1"/>
  <c r="T117" i="1"/>
  <c r="T309" i="1"/>
  <c r="T740" i="1"/>
  <c r="T311" i="1"/>
  <c r="T237" i="1"/>
  <c r="T313" i="1"/>
  <c r="T314" i="1"/>
  <c r="T315" i="1"/>
  <c r="T316" i="1"/>
  <c r="T345" i="1"/>
  <c r="T662" i="1"/>
  <c r="T219" i="1"/>
  <c r="T193" i="1"/>
  <c r="T321" i="1"/>
  <c r="T128" i="1"/>
  <c r="T952" i="1"/>
  <c r="T324" i="1"/>
  <c r="T276" i="1"/>
  <c r="T326" i="1"/>
  <c r="T923" i="1"/>
  <c r="T452" i="1"/>
  <c r="T381" i="1"/>
  <c r="T330" i="1"/>
  <c r="T331" i="1"/>
  <c r="T332" i="1"/>
  <c r="T333" i="1"/>
  <c r="T334" i="1"/>
  <c r="T335" i="1"/>
  <c r="T336" i="1"/>
  <c r="T337" i="1"/>
  <c r="T973" i="1"/>
  <c r="T339" i="1"/>
  <c r="T340" i="1"/>
  <c r="T341" i="1"/>
  <c r="T958" i="1"/>
  <c r="T838" i="1"/>
  <c r="T661" i="1"/>
  <c r="T531" i="1"/>
  <c r="T419" i="1"/>
  <c r="T188" i="1"/>
  <c r="T351" i="1"/>
  <c r="T349" i="1"/>
  <c r="T704" i="1"/>
  <c r="T529" i="1"/>
  <c r="T92" i="1"/>
  <c r="T353" i="1"/>
  <c r="T352" i="1"/>
  <c r="T355" i="1"/>
  <c r="T356" i="1"/>
  <c r="T357" i="1"/>
  <c r="T369" i="1"/>
  <c r="T359" i="1"/>
  <c r="T159" i="1"/>
  <c r="T361" i="1"/>
  <c r="T362" i="1"/>
  <c r="T363" i="1"/>
  <c r="T364" i="1"/>
  <c r="T365" i="1"/>
  <c r="T366" i="1"/>
  <c r="T367" i="1"/>
  <c r="T368" i="1"/>
  <c r="T213" i="1"/>
  <c r="T370" i="1"/>
  <c r="T371" i="1"/>
  <c r="T372" i="1"/>
  <c r="T674" i="1"/>
  <c r="T374" i="1"/>
  <c r="T375" i="1"/>
  <c r="T178" i="1"/>
  <c r="T545" i="1"/>
  <c r="T378" i="1"/>
  <c r="T137" i="1"/>
  <c r="T185" i="1"/>
  <c r="T405" i="1"/>
  <c r="T382" i="1"/>
  <c r="T383" i="1"/>
  <c r="T627" i="1"/>
  <c r="T385" i="1"/>
  <c r="T386" i="1"/>
  <c r="T387" i="1"/>
  <c r="T745" i="1"/>
  <c r="T393" i="1"/>
  <c r="T390" i="1"/>
  <c r="T391" i="1"/>
  <c r="T392" i="1"/>
  <c r="T112" i="1"/>
  <c r="T659" i="1"/>
  <c r="T395" i="1"/>
  <c r="T396" i="1"/>
  <c r="T397" i="1"/>
  <c r="T398" i="1"/>
  <c r="T399" i="1"/>
  <c r="T400" i="1"/>
  <c r="T631" i="1"/>
  <c r="T41" i="1"/>
  <c r="T403" i="1"/>
  <c r="T404" i="1"/>
  <c r="T871" i="1"/>
  <c r="T406" i="1"/>
  <c r="T902" i="1"/>
  <c r="T408" i="1"/>
  <c r="T409" i="1"/>
  <c r="T410" i="1"/>
  <c r="T454" i="1"/>
  <c r="T412" i="1"/>
  <c r="T413" i="1"/>
  <c r="T414" i="1"/>
  <c r="T415" i="1"/>
  <c r="T852" i="1"/>
  <c r="T155" i="1"/>
  <c r="T426" i="1"/>
  <c r="T554" i="1"/>
  <c r="T577" i="1"/>
  <c r="T421" i="1"/>
  <c r="T422" i="1"/>
  <c r="T638" i="1"/>
  <c r="T424" i="1"/>
  <c r="T152" i="1"/>
  <c r="T407" i="1"/>
  <c r="T427" i="1"/>
  <c r="T428" i="1"/>
  <c r="T429" i="1"/>
  <c r="T455" i="1"/>
  <c r="T431" i="1"/>
  <c r="T670" i="1"/>
  <c r="T433" i="1"/>
  <c r="T807" i="1"/>
  <c r="T540" i="1"/>
  <c r="T436" i="1"/>
  <c r="T437" i="1"/>
  <c r="T438" i="1"/>
  <c r="T439" i="1"/>
  <c r="T440" i="1"/>
  <c r="T441" i="1"/>
  <c r="T442" i="1"/>
  <c r="T286" i="1"/>
  <c r="T444" i="1"/>
  <c r="T445" i="1"/>
  <c r="T446" i="1"/>
  <c r="T447" i="1"/>
  <c r="T801" i="1"/>
  <c r="T449" i="1"/>
  <c r="T499" i="1"/>
  <c r="T451" i="1"/>
  <c r="T81" i="1"/>
  <c r="T453" i="1"/>
  <c r="T624" i="1"/>
  <c r="T566" i="1"/>
  <c r="T432" i="1"/>
  <c r="T457" i="1"/>
  <c r="T458" i="1"/>
  <c r="T297" i="1"/>
  <c r="T460" i="1"/>
  <c r="T918" i="1"/>
  <c r="T462" i="1"/>
  <c r="T463" i="1"/>
  <c r="T317" i="1"/>
  <c r="T465" i="1"/>
  <c r="T466" i="1"/>
  <c r="T467" i="1"/>
  <c r="T468" i="1"/>
  <c r="T469" i="1"/>
  <c r="T411" i="1"/>
  <c r="T471" i="1"/>
  <c r="T472" i="1"/>
  <c r="T473" i="1"/>
  <c r="T389" i="1"/>
  <c r="T475" i="1"/>
  <c r="T476" i="1"/>
  <c r="T477" i="1"/>
  <c r="T305" i="1"/>
  <c r="T543" i="1"/>
  <c r="T480" i="1"/>
  <c r="T481" i="1"/>
  <c r="T482" i="1"/>
  <c r="T793" i="1"/>
  <c r="T195" i="1"/>
  <c r="T527" i="1"/>
  <c r="T486" i="1"/>
  <c r="T319" i="1"/>
  <c r="T180" i="1"/>
  <c r="T489" i="1"/>
  <c r="T490" i="1"/>
  <c r="T491" i="1"/>
  <c r="T492" i="1"/>
  <c r="T493" i="1"/>
  <c r="T494" i="1"/>
  <c r="T495" i="1"/>
  <c r="T496" i="1"/>
  <c r="T497" i="1"/>
  <c r="T8" i="1"/>
  <c r="T348" i="1"/>
  <c r="T263" i="1"/>
  <c r="T470" i="1"/>
  <c r="T5" i="1"/>
  <c r="T698" i="1"/>
  <c r="T504" i="1"/>
  <c r="T505" i="1"/>
  <c r="T943" i="1"/>
  <c r="T183" i="1"/>
  <c r="T508" i="1"/>
  <c r="T394" i="1"/>
  <c r="T510" i="1"/>
  <c r="T701" i="1"/>
  <c r="T512" i="1"/>
  <c r="T268" i="1"/>
  <c r="T514" i="1"/>
  <c r="T515" i="1"/>
  <c r="T516" i="1"/>
  <c r="T555" i="1"/>
  <c r="T423" i="1"/>
  <c r="T519" i="1"/>
  <c r="T105" i="1"/>
  <c r="T521" i="1"/>
  <c r="T522" i="1"/>
  <c r="T523" i="1"/>
  <c r="T342" i="1"/>
  <c r="T525" i="1"/>
  <c r="T830" i="1"/>
  <c r="T832" i="1"/>
  <c r="T528" i="1"/>
  <c r="T996" i="1"/>
  <c r="T789" i="1"/>
  <c r="T156" i="1"/>
  <c r="T929" i="1"/>
  <c r="T533" i="1"/>
  <c r="T534" i="1"/>
  <c r="T535" i="1"/>
  <c r="T192" i="1"/>
  <c r="T537" i="1"/>
  <c r="T538" i="1"/>
  <c r="T539" i="1"/>
  <c r="T379" i="1"/>
  <c r="T717" i="1"/>
  <c r="T542" i="1"/>
  <c r="T278" i="1"/>
  <c r="T54" i="1"/>
  <c r="T194" i="1"/>
  <c r="T546" i="1"/>
  <c r="T897" i="1"/>
  <c r="T548" i="1"/>
  <c r="T549" i="1"/>
  <c r="T550" i="1"/>
  <c r="T551" i="1"/>
  <c r="T552" i="1"/>
  <c r="T580" i="1"/>
  <c r="T988" i="1"/>
  <c r="T430" i="1"/>
  <c r="T556" i="1"/>
  <c r="T557" i="1"/>
  <c r="T558" i="1"/>
  <c r="T559" i="1"/>
  <c r="T560" i="1"/>
  <c r="T561" i="1"/>
  <c r="T562" i="1"/>
  <c r="T563" i="1"/>
  <c r="T172" i="1"/>
  <c r="T565" i="1"/>
  <c r="T821" i="1"/>
  <c r="T567" i="1"/>
  <c r="T434" i="1"/>
  <c r="T569" i="1"/>
  <c r="T570" i="1"/>
  <c r="T571" i="1"/>
  <c r="T572" i="1"/>
  <c r="T949" i="1"/>
  <c r="T574" i="1"/>
  <c r="T575" i="1"/>
  <c r="T576" i="1"/>
  <c r="T620" i="1"/>
  <c r="T652" i="1"/>
  <c r="T579" i="1"/>
  <c r="T200" i="1"/>
  <c r="T581" i="1"/>
  <c r="T582" i="1"/>
  <c r="T639" i="1"/>
  <c r="T517" i="1"/>
  <c r="T585" i="1"/>
  <c r="T586" i="1"/>
  <c r="T587" i="1"/>
  <c r="T588" i="1"/>
  <c r="T727" i="1"/>
  <c r="T778" i="1"/>
  <c r="T651" i="1"/>
  <c r="T798" i="1"/>
  <c r="T593" i="1"/>
  <c r="T173" i="1"/>
  <c r="T595" i="1"/>
  <c r="T111" i="1"/>
  <c r="T597" i="1"/>
  <c r="T1000" i="1"/>
  <c r="T599" i="1"/>
  <c r="T600" i="1"/>
  <c r="T78" i="1"/>
  <c r="T93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485" i="1"/>
  <c r="T302" i="1"/>
  <c r="T622" i="1"/>
  <c r="T623" i="1"/>
  <c r="T66" i="1"/>
  <c r="T625" i="1"/>
  <c r="T626" i="1"/>
  <c r="T762" i="1"/>
  <c r="T628" i="1"/>
  <c r="T629" i="1"/>
  <c r="T630" i="1"/>
  <c r="T648" i="1"/>
  <c r="T632" i="1"/>
  <c r="T633" i="1"/>
  <c r="T634" i="1"/>
  <c r="T811" i="1"/>
  <c r="T636" i="1"/>
  <c r="T637" i="1"/>
  <c r="T647" i="1"/>
  <c r="T779" i="1"/>
  <c r="T157" i="1"/>
  <c r="T641" i="1"/>
  <c r="T198" i="1"/>
  <c r="T643" i="1"/>
  <c r="T644" i="1"/>
  <c r="T645" i="1"/>
  <c r="T478" i="1"/>
  <c r="T946" i="1"/>
  <c r="T889" i="1"/>
  <c r="T417" i="1"/>
  <c r="T650" i="1"/>
  <c r="T483" i="1"/>
  <c r="T47" i="1"/>
  <c r="T888" i="1"/>
  <c r="T654" i="1"/>
  <c r="T655" i="1"/>
  <c r="T656" i="1"/>
  <c r="T657" i="1"/>
  <c r="T420" i="1"/>
  <c r="T118" i="1"/>
  <c r="T660" i="1"/>
  <c r="T459" i="1"/>
  <c r="T797" i="1"/>
  <c r="T541" i="1"/>
  <c r="T987" i="1"/>
  <c r="T761" i="1"/>
  <c r="T343" i="1"/>
  <c r="T667" i="1"/>
  <c r="T668" i="1"/>
  <c r="T669" i="1"/>
  <c r="T238" i="1"/>
  <c r="T671" i="1"/>
  <c r="T672" i="1"/>
  <c r="T673" i="1"/>
  <c r="T564" i="1"/>
  <c r="T425" i="1"/>
  <c r="T676" i="1"/>
  <c r="T677" i="1"/>
  <c r="T678" i="1"/>
  <c r="T816" i="1"/>
  <c r="T680" i="1"/>
  <c r="T681" i="1"/>
  <c r="T975" i="1"/>
  <c r="T872" i="1"/>
  <c r="T684" i="1"/>
  <c r="T685" i="1"/>
  <c r="T686" i="1"/>
  <c r="T666" i="1"/>
  <c r="T688" i="1"/>
  <c r="T689" i="1"/>
  <c r="T690" i="1"/>
  <c r="T691" i="1"/>
  <c r="T692" i="1"/>
  <c r="T693" i="1"/>
  <c r="T921" i="1"/>
  <c r="T635" i="1"/>
  <c r="T831" i="1"/>
  <c r="T697" i="1"/>
  <c r="T590" i="1"/>
  <c r="T699" i="1"/>
  <c r="T700" i="1"/>
  <c r="T837" i="1"/>
  <c r="T65" i="1"/>
  <c r="T703" i="1"/>
  <c r="T536" i="1"/>
  <c r="T705" i="1"/>
  <c r="T706" i="1"/>
  <c r="T992" i="1"/>
  <c r="T708" i="1"/>
  <c r="T709" i="1"/>
  <c r="T710" i="1"/>
  <c r="T711" i="1"/>
  <c r="T712" i="1"/>
  <c r="T225" i="1"/>
  <c r="T714" i="1"/>
  <c r="T715" i="1"/>
  <c r="T716" i="1"/>
  <c r="T283" i="1"/>
  <c r="T718" i="1"/>
  <c r="T719" i="1"/>
  <c r="T720" i="1"/>
  <c r="T721" i="1"/>
  <c r="T722" i="1"/>
  <c r="T723" i="1"/>
  <c r="T724" i="1"/>
  <c r="T725" i="1"/>
  <c r="T726" i="1"/>
  <c r="T498" i="1"/>
  <c r="T728" i="1"/>
  <c r="T729" i="1"/>
  <c r="T201" i="1"/>
  <c r="T731" i="1"/>
  <c r="T732" i="1"/>
  <c r="T733" i="1"/>
  <c r="T938" i="1"/>
  <c r="T735" i="1"/>
  <c r="T736" i="1"/>
  <c r="T737" i="1"/>
  <c r="T738" i="1"/>
  <c r="T739" i="1"/>
  <c r="T53" i="1"/>
  <c r="T596" i="1"/>
  <c r="T308" i="1"/>
  <c r="T743" i="1"/>
  <c r="T744" i="1"/>
  <c r="T174" i="1"/>
  <c r="T746" i="1"/>
  <c r="T310" i="1"/>
  <c r="T748" i="1"/>
  <c r="T749" i="1"/>
  <c r="T750" i="1"/>
  <c r="T751" i="1"/>
  <c r="T14" i="1"/>
  <c r="T753" i="1"/>
  <c r="T754" i="1"/>
  <c r="T755" i="1"/>
  <c r="T756" i="1"/>
  <c r="T757" i="1"/>
  <c r="T758" i="1"/>
  <c r="T759" i="1"/>
  <c r="T760" i="1"/>
  <c r="T675" i="1"/>
  <c r="T350" i="1"/>
  <c r="T763" i="1"/>
  <c r="T764" i="1"/>
  <c r="T765" i="1"/>
  <c r="T766" i="1"/>
  <c r="T767" i="1"/>
  <c r="T320" i="1"/>
  <c r="T573" i="1"/>
  <c r="T770" i="1"/>
  <c r="T878" i="1"/>
  <c r="T772" i="1"/>
  <c r="T773" i="1"/>
  <c r="T774" i="1"/>
  <c r="T775" i="1"/>
  <c r="T776" i="1"/>
  <c r="T140" i="1"/>
  <c r="T658" i="1"/>
  <c r="T487" i="1"/>
  <c r="T780" i="1"/>
  <c r="T791" i="1"/>
  <c r="T782" i="1"/>
  <c r="T783" i="1"/>
  <c r="T784" i="1"/>
  <c r="T785" i="1"/>
  <c r="T786" i="1"/>
  <c r="T787" i="1"/>
  <c r="T788" i="1"/>
  <c r="T998" i="1"/>
  <c r="T790" i="1"/>
  <c r="T373" i="1"/>
  <c r="T792" i="1"/>
  <c r="T292" i="1"/>
  <c r="T346" i="1"/>
  <c r="T795" i="1"/>
  <c r="T796" i="1"/>
  <c r="T187" i="1"/>
  <c r="T547" i="1"/>
  <c r="T799" i="1"/>
  <c r="T800" i="1"/>
  <c r="T879" i="1"/>
  <c r="T16" i="1"/>
  <c r="T803" i="1"/>
  <c r="T804" i="1"/>
  <c r="T805" i="1"/>
  <c r="T806" i="1"/>
  <c r="T503" i="1"/>
  <c r="T808" i="1"/>
  <c r="T809" i="1"/>
  <c r="T312" i="1"/>
  <c r="T602" i="1"/>
  <c r="T812" i="1"/>
  <c r="T752" i="1"/>
  <c r="T814" i="1"/>
  <c r="T815" i="1"/>
  <c r="T941" i="1"/>
  <c r="T817" i="1"/>
  <c r="T818" i="1"/>
  <c r="T819" i="1"/>
  <c r="T820" i="1"/>
  <c r="T501" i="1"/>
  <c r="T822" i="1"/>
  <c r="T823" i="1"/>
  <c r="T824" i="1"/>
  <c r="T825" i="1"/>
  <c r="T826" i="1"/>
  <c r="T827" i="1"/>
  <c r="T828" i="1"/>
  <c r="T829" i="1"/>
  <c r="T682" i="1"/>
  <c r="T507" i="1"/>
  <c r="T21" i="1"/>
  <c r="T833" i="1"/>
  <c r="T834" i="1"/>
  <c r="T835" i="1"/>
  <c r="T836" i="1"/>
  <c r="T909" i="1"/>
  <c r="T742" i="1"/>
  <c r="T839" i="1"/>
  <c r="T840" i="1"/>
  <c r="T841" i="1"/>
  <c r="T842" i="1"/>
  <c r="T843" i="1"/>
  <c r="T844" i="1"/>
  <c r="T318" i="1"/>
  <c r="T846" i="1"/>
  <c r="T847" i="1"/>
  <c r="T848" i="1"/>
  <c r="T849" i="1"/>
  <c r="T850" i="1"/>
  <c r="T851" i="1"/>
  <c r="T17" i="1"/>
  <c r="T853" i="1"/>
  <c r="T506" i="1"/>
  <c r="T855" i="1"/>
  <c r="T856" i="1"/>
  <c r="T857" i="1"/>
  <c r="T858" i="1"/>
  <c r="T859" i="1"/>
  <c r="T695" i="1"/>
  <c r="T354" i="1"/>
  <c r="T862" i="1"/>
  <c r="T863" i="1"/>
  <c r="T864" i="1"/>
  <c r="T865" i="1"/>
  <c r="T866" i="1"/>
  <c r="T867" i="1"/>
  <c r="T868" i="1"/>
  <c r="T869" i="1"/>
  <c r="T870" i="1"/>
  <c r="T258" i="1"/>
  <c r="T916" i="1"/>
  <c r="T873" i="1"/>
  <c r="T874" i="1"/>
  <c r="T875" i="1"/>
  <c r="T876" i="1"/>
  <c r="T687" i="1"/>
  <c r="T290" i="1"/>
  <c r="T768" i="1"/>
  <c r="T376" i="1"/>
  <c r="T881" i="1"/>
  <c r="T882" i="1"/>
  <c r="T388" i="1"/>
  <c r="T884" i="1"/>
  <c r="T885" i="1"/>
  <c r="T640" i="1"/>
  <c r="T887" i="1"/>
  <c r="T854" i="1"/>
  <c r="T304" i="1"/>
  <c r="T890" i="1"/>
  <c r="T891" i="1"/>
  <c r="T892" i="1"/>
  <c r="T893" i="1"/>
  <c r="T894" i="1"/>
  <c r="T895" i="1"/>
  <c r="T896" i="1"/>
  <c r="T102" i="1"/>
  <c r="T898" i="1"/>
  <c r="T299" i="1"/>
  <c r="T520" i="1"/>
  <c r="T901" i="1"/>
  <c r="T52" i="1"/>
  <c r="T903" i="1"/>
  <c r="T904" i="1"/>
  <c r="T905" i="1"/>
  <c r="T170" i="1"/>
  <c r="T907" i="1"/>
  <c r="T908" i="1"/>
  <c r="T223" i="1"/>
  <c r="T910" i="1"/>
  <c r="T911" i="1"/>
  <c r="T912" i="1"/>
  <c r="T913" i="1"/>
  <c r="T914" i="1"/>
  <c r="T500" i="1"/>
  <c r="T578" i="1"/>
  <c r="T917" i="1"/>
  <c r="T360" i="1"/>
  <c r="T919" i="1"/>
  <c r="T920" i="1"/>
  <c r="T583" i="1"/>
  <c r="T922" i="1"/>
  <c r="T6" i="1"/>
  <c r="T924" i="1"/>
  <c r="T925" i="1"/>
  <c r="T926" i="1"/>
  <c r="T927" i="1"/>
  <c r="T202" i="1"/>
  <c r="T450" i="1"/>
  <c r="T930" i="1"/>
  <c r="T931" i="1"/>
  <c r="T932" i="1"/>
  <c r="T713" i="1"/>
  <c r="T934" i="1"/>
  <c r="T935" i="1"/>
  <c r="T936" i="1"/>
  <c r="T937" i="1"/>
  <c r="T23" i="1"/>
  <c r="T939" i="1"/>
  <c r="T940" i="1"/>
  <c r="T488" i="1"/>
  <c r="T942" i="1"/>
  <c r="T177" i="1"/>
  <c r="T649" i="1"/>
  <c r="T945" i="1"/>
  <c r="T794" i="1"/>
  <c r="T338" i="1"/>
  <c r="T136" i="1"/>
  <c r="T298" i="1"/>
  <c r="T950" i="1"/>
  <c r="T951" i="1"/>
  <c r="T100" i="1"/>
  <c r="T953" i="1"/>
  <c r="T954" i="1"/>
  <c r="T592" i="1"/>
  <c r="T956" i="1"/>
  <c r="T957" i="1"/>
  <c r="T217" i="1"/>
  <c r="T959" i="1"/>
  <c r="T960" i="1"/>
  <c r="T85" i="1"/>
  <c r="T861" i="1"/>
  <c r="T963" i="1"/>
  <c r="T964" i="1"/>
  <c r="T845" i="1"/>
  <c r="T966" i="1"/>
  <c r="T967" i="1"/>
  <c r="T968" i="1"/>
  <c r="T969" i="1"/>
  <c r="T970" i="1"/>
  <c r="T971" i="1"/>
  <c r="T594" i="1"/>
  <c r="T301" i="1"/>
  <c r="T974" i="1"/>
  <c r="T253" i="1"/>
  <c r="T976" i="1"/>
  <c r="T977" i="1"/>
  <c r="T978" i="1"/>
  <c r="T734" i="1"/>
  <c r="T980" i="1"/>
  <c r="T981" i="1"/>
  <c r="T401" i="1"/>
  <c r="T983" i="1"/>
  <c r="T860" i="1"/>
  <c r="T985" i="1"/>
  <c r="T986" i="1"/>
  <c r="T664" i="1"/>
  <c r="T402" i="1"/>
  <c r="T989" i="1"/>
  <c r="T518" i="1"/>
  <c r="T991" i="1"/>
  <c r="T883" i="1"/>
  <c r="T993" i="1"/>
  <c r="T994" i="1"/>
  <c r="T995" i="1"/>
  <c r="T524" i="1"/>
  <c r="T997" i="1"/>
  <c r="T730" i="1"/>
  <c r="T999" i="1"/>
  <c r="T568" i="1"/>
  <c r="T1001" i="1"/>
  <c r="T2" i="1"/>
  <c r="S3" i="1"/>
  <c r="S4" i="1"/>
  <c r="S589" i="1"/>
  <c r="S694" i="1"/>
  <c r="S7" i="1"/>
  <c r="S252" i="1"/>
  <c r="S9" i="1"/>
  <c r="S10" i="1"/>
  <c r="S513" i="1"/>
  <c r="S12" i="1"/>
  <c r="S474" i="1"/>
  <c r="S900" i="1"/>
  <c r="S15" i="1"/>
  <c r="S663" i="1"/>
  <c r="S461" i="1"/>
  <c r="S18" i="1"/>
  <c r="S19" i="1"/>
  <c r="S20" i="1"/>
  <c r="S484" i="1"/>
  <c r="S22" i="1"/>
  <c r="S416" i="1"/>
  <c r="S24" i="1"/>
  <c r="S25" i="1"/>
  <c r="S26" i="1"/>
  <c r="S27" i="1"/>
  <c r="S28" i="1"/>
  <c r="S781" i="1"/>
  <c r="S30" i="1"/>
  <c r="S31" i="1"/>
  <c r="S32" i="1"/>
  <c r="S33" i="1"/>
  <c r="S877" i="1"/>
  <c r="S35" i="1"/>
  <c r="S36" i="1"/>
  <c r="S37" i="1"/>
  <c r="S38" i="1"/>
  <c r="S39" i="1"/>
  <c r="S40" i="1"/>
  <c r="S502" i="1"/>
  <c r="S42" i="1"/>
  <c r="S43" i="1"/>
  <c r="S44" i="1"/>
  <c r="S45" i="1"/>
  <c r="S46" i="1"/>
  <c r="S464" i="1"/>
  <c r="S48" i="1"/>
  <c r="S49" i="1"/>
  <c r="S50" i="1"/>
  <c r="S51" i="1"/>
  <c r="S29" i="1"/>
  <c r="S933" i="1"/>
  <c r="S347" i="1"/>
  <c r="S55" i="1"/>
  <c r="S915" i="1"/>
  <c r="S57" i="1"/>
  <c r="S58" i="1"/>
  <c r="S59" i="1"/>
  <c r="S60" i="1"/>
  <c r="S61" i="1"/>
  <c r="S62" i="1"/>
  <c r="S944" i="1"/>
  <c r="S64" i="1"/>
  <c r="S163" i="1"/>
  <c r="S979" i="1"/>
  <c r="S67" i="1"/>
  <c r="S443" i="1"/>
  <c r="S69" i="1"/>
  <c r="S70" i="1"/>
  <c r="S71" i="1"/>
  <c r="S72" i="1"/>
  <c r="S73" i="1"/>
  <c r="S74" i="1"/>
  <c r="S75" i="1"/>
  <c r="S76" i="1"/>
  <c r="S77" i="1"/>
  <c r="S769" i="1"/>
  <c r="S456" i="1"/>
  <c r="S80" i="1"/>
  <c r="S696" i="1"/>
  <c r="S82" i="1"/>
  <c r="S83" i="1"/>
  <c r="S84" i="1"/>
  <c r="S377" i="1"/>
  <c r="S86" i="1"/>
  <c r="S87" i="1"/>
  <c r="S88" i="1"/>
  <c r="S601" i="1"/>
  <c r="S90" i="1"/>
  <c r="S91" i="1"/>
  <c r="S777" i="1"/>
  <c r="S479" i="1"/>
  <c r="S94" i="1"/>
  <c r="S95" i="1"/>
  <c r="S96" i="1"/>
  <c r="S97" i="1"/>
  <c r="S98" i="1"/>
  <c r="S99" i="1"/>
  <c r="S344" i="1"/>
  <c r="S101" i="1"/>
  <c r="S11" i="1"/>
  <c r="S103" i="1"/>
  <c r="S104" i="1"/>
  <c r="S285" i="1"/>
  <c r="S106" i="1"/>
  <c r="S107" i="1"/>
  <c r="S108" i="1"/>
  <c r="S109" i="1"/>
  <c r="S110" i="1"/>
  <c r="S591" i="1"/>
  <c r="S190" i="1"/>
  <c r="S113" i="1"/>
  <c r="S114" i="1"/>
  <c r="S115" i="1"/>
  <c r="S116" i="1"/>
  <c r="S880" i="1"/>
  <c r="S886" i="1"/>
  <c r="S119" i="1"/>
  <c r="S120" i="1"/>
  <c r="S121" i="1"/>
  <c r="S122" i="1"/>
  <c r="S123" i="1"/>
  <c r="S646" i="1"/>
  <c r="S206" i="1"/>
  <c r="S126" i="1"/>
  <c r="S127" i="1"/>
  <c r="S384" i="1"/>
  <c r="S511" i="1"/>
  <c r="S130" i="1"/>
  <c r="S131" i="1"/>
  <c r="S132" i="1"/>
  <c r="S133" i="1"/>
  <c r="S134" i="1"/>
  <c r="S135" i="1"/>
  <c r="S906" i="1"/>
  <c r="S702" i="1"/>
  <c r="S138" i="1"/>
  <c r="S139" i="1"/>
  <c r="S962" i="1"/>
  <c r="S241" i="1"/>
  <c r="S142" i="1"/>
  <c r="S143" i="1"/>
  <c r="S144" i="1"/>
  <c r="S145" i="1"/>
  <c r="S146" i="1"/>
  <c r="S147" i="1"/>
  <c r="S148" i="1"/>
  <c r="S149" i="1"/>
  <c r="S150" i="1"/>
  <c r="S151" i="1"/>
  <c r="S13" i="1"/>
  <c r="S642" i="1"/>
  <c r="S154" i="1"/>
  <c r="S947" i="1"/>
  <c r="S584" i="1"/>
  <c r="S653" i="1"/>
  <c r="S158" i="1"/>
  <c r="S526" i="1"/>
  <c r="S160" i="1"/>
  <c r="S161" i="1"/>
  <c r="S162" i="1"/>
  <c r="S771" i="1"/>
  <c r="S164" i="1"/>
  <c r="S165" i="1"/>
  <c r="S166" i="1"/>
  <c r="S167" i="1"/>
  <c r="S168" i="1"/>
  <c r="S169" i="1"/>
  <c r="S323" i="1"/>
  <c r="S171" i="1"/>
  <c r="S56" i="1"/>
  <c r="S141" i="1"/>
  <c r="S810" i="1"/>
  <c r="S175" i="1"/>
  <c r="S176" i="1"/>
  <c r="S294" i="1"/>
  <c r="S741" i="1"/>
  <c r="S179" i="1"/>
  <c r="S965" i="1"/>
  <c r="S181" i="1"/>
  <c r="S182" i="1"/>
  <c r="S598" i="1"/>
  <c r="S184" i="1"/>
  <c r="S683" i="1"/>
  <c r="S186" i="1"/>
  <c r="S707" i="1"/>
  <c r="S327" i="1"/>
  <c r="S189" i="1"/>
  <c r="S328" i="1"/>
  <c r="S191" i="1"/>
  <c r="S679" i="1"/>
  <c r="S380" i="1"/>
  <c r="S222" i="1"/>
  <c r="S448" i="1"/>
  <c r="S196" i="1"/>
  <c r="S197" i="1"/>
  <c r="S621" i="1"/>
  <c r="S199" i="1"/>
  <c r="S125" i="1"/>
  <c r="S530" i="1"/>
  <c r="S34" i="1"/>
  <c r="S203" i="1"/>
  <c r="S204" i="1"/>
  <c r="S205" i="1"/>
  <c r="S68" i="1"/>
  <c r="S207" i="1"/>
  <c r="S208" i="1"/>
  <c r="S209" i="1"/>
  <c r="S210" i="1"/>
  <c r="S211" i="1"/>
  <c r="S665" i="1"/>
  <c r="S961" i="1"/>
  <c r="S214" i="1"/>
  <c r="S215" i="1"/>
  <c r="S216" i="1"/>
  <c r="S79" i="1"/>
  <c r="S218" i="1"/>
  <c r="S435" i="1"/>
  <c r="S220" i="1"/>
  <c r="S221" i="1"/>
  <c r="S124" i="1"/>
  <c r="S990" i="1"/>
  <c r="S224" i="1"/>
  <c r="S948" i="1"/>
  <c r="S226" i="1"/>
  <c r="S227" i="1"/>
  <c r="S228" i="1"/>
  <c r="S229" i="1"/>
  <c r="S230" i="1"/>
  <c r="S231" i="1"/>
  <c r="S232" i="1"/>
  <c r="S233" i="1"/>
  <c r="S234" i="1"/>
  <c r="S235" i="1"/>
  <c r="S236" i="1"/>
  <c r="S418" i="1"/>
  <c r="S153" i="1"/>
  <c r="S239" i="1"/>
  <c r="S240" i="1"/>
  <c r="S982" i="1"/>
  <c r="S242" i="1"/>
  <c r="S243" i="1"/>
  <c r="S244" i="1"/>
  <c r="S245" i="1"/>
  <c r="S246" i="1"/>
  <c r="S247" i="1"/>
  <c r="S248" i="1"/>
  <c r="S249" i="1"/>
  <c r="S250" i="1"/>
  <c r="S251" i="1"/>
  <c r="S63" i="1"/>
  <c r="S532" i="1"/>
  <c r="S254" i="1"/>
  <c r="S899" i="1"/>
  <c r="S256" i="1"/>
  <c r="S257" i="1"/>
  <c r="S255" i="1"/>
  <c r="S259" i="1"/>
  <c r="S260" i="1"/>
  <c r="S261" i="1"/>
  <c r="S262" i="1"/>
  <c r="S322" i="1"/>
  <c r="S264" i="1"/>
  <c r="S265" i="1"/>
  <c r="S266" i="1"/>
  <c r="S267" i="1"/>
  <c r="S747" i="1"/>
  <c r="S269" i="1"/>
  <c r="S270" i="1"/>
  <c r="S271" i="1"/>
  <c r="S272" i="1"/>
  <c r="S273" i="1"/>
  <c r="S274" i="1"/>
  <c r="S275" i="1"/>
  <c r="S329" i="1"/>
  <c r="S277" i="1"/>
  <c r="S972" i="1"/>
  <c r="S279" i="1"/>
  <c r="S280" i="1"/>
  <c r="S281" i="1"/>
  <c r="S282" i="1"/>
  <c r="S928" i="1"/>
  <c r="S284" i="1"/>
  <c r="S212" i="1"/>
  <c r="S813" i="1"/>
  <c r="S287" i="1"/>
  <c r="S288" i="1"/>
  <c r="S289" i="1"/>
  <c r="S984" i="1"/>
  <c r="S291" i="1"/>
  <c r="S544" i="1"/>
  <c r="S293" i="1"/>
  <c r="S129" i="1"/>
  <c r="S295" i="1"/>
  <c r="S296" i="1"/>
  <c r="S358" i="1"/>
  <c r="S553" i="1"/>
  <c r="S955" i="1"/>
  <c r="S300" i="1"/>
  <c r="S509" i="1"/>
  <c r="S89" i="1"/>
  <c r="S303" i="1"/>
  <c r="S325" i="1"/>
  <c r="S802" i="1"/>
  <c r="S306" i="1"/>
  <c r="S307" i="1"/>
  <c r="S117" i="1"/>
  <c r="S309" i="1"/>
  <c r="S740" i="1"/>
  <c r="S311" i="1"/>
  <c r="S237" i="1"/>
  <c r="S313" i="1"/>
  <c r="S314" i="1"/>
  <c r="S315" i="1"/>
  <c r="S316" i="1"/>
  <c r="S345" i="1"/>
  <c r="S662" i="1"/>
  <c r="S219" i="1"/>
  <c r="S193" i="1"/>
  <c r="S321" i="1"/>
  <c r="S128" i="1"/>
  <c r="S952" i="1"/>
  <c r="S324" i="1"/>
  <c r="S276" i="1"/>
  <c r="S326" i="1"/>
  <c r="S923" i="1"/>
  <c r="S452" i="1"/>
  <c r="S381" i="1"/>
  <c r="S330" i="1"/>
  <c r="S331" i="1"/>
  <c r="S332" i="1"/>
  <c r="S333" i="1"/>
  <c r="S334" i="1"/>
  <c r="S335" i="1"/>
  <c r="S336" i="1"/>
  <c r="S337" i="1"/>
  <c r="S973" i="1"/>
  <c r="S339" i="1"/>
  <c r="S340" i="1"/>
  <c r="S341" i="1"/>
  <c r="S958" i="1"/>
  <c r="S838" i="1"/>
  <c r="S661" i="1"/>
  <c r="S531" i="1"/>
  <c r="S419" i="1"/>
  <c r="S188" i="1"/>
  <c r="S351" i="1"/>
  <c r="S349" i="1"/>
  <c r="S704" i="1"/>
  <c r="S529" i="1"/>
  <c r="S92" i="1"/>
  <c r="S353" i="1"/>
  <c r="S352" i="1"/>
  <c r="S355" i="1"/>
  <c r="S356" i="1"/>
  <c r="S357" i="1"/>
  <c r="S369" i="1"/>
  <c r="S359" i="1"/>
  <c r="S159" i="1"/>
  <c r="S361" i="1"/>
  <c r="S362" i="1"/>
  <c r="S363" i="1"/>
  <c r="S364" i="1"/>
  <c r="S365" i="1"/>
  <c r="S366" i="1"/>
  <c r="S367" i="1"/>
  <c r="S368" i="1"/>
  <c r="S213" i="1"/>
  <c r="S370" i="1"/>
  <c r="S371" i="1"/>
  <c r="S372" i="1"/>
  <c r="S674" i="1"/>
  <c r="S374" i="1"/>
  <c r="S375" i="1"/>
  <c r="S178" i="1"/>
  <c r="S545" i="1"/>
  <c r="S378" i="1"/>
  <c r="S137" i="1"/>
  <c r="S185" i="1"/>
  <c r="S405" i="1"/>
  <c r="S382" i="1"/>
  <c r="S383" i="1"/>
  <c r="S627" i="1"/>
  <c r="S385" i="1"/>
  <c r="S386" i="1"/>
  <c r="S387" i="1"/>
  <c r="S745" i="1"/>
  <c r="S393" i="1"/>
  <c r="S390" i="1"/>
  <c r="S391" i="1"/>
  <c r="S392" i="1"/>
  <c r="S112" i="1"/>
  <c r="S659" i="1"/>
  <c r="S395" i="1"/>
  <c r="S396" i="1"/>
  <c r="S397" i="1"/>
  <c r="S398" i="1"/>
  <c r="S399" i="1"/>
  <c r="S400" i="1"/>
  <c r="S631" i="1"/>
  <c r="S41" i="1"/>
  <c r="S403" i="1"/>
  <c r="S404" i="1"/>
  <c r="S871" i="1"/>
  <c r="S406" i="1"/>
  <c r="S902" i="1"/>
  <c r="S408" i="1"/>
  <c r="S409" i="1"/>
  <c r="S410" i="1"/>
  <c r="S454" i="1"/>
  <c r="S412" i="1"/>
  <c r="S413" i="1"/>
  <c r="S414" i="1"/>
  <c r="S415" i="1"/>
  <c r="S852" i="1"/>
  <c r="S155" i="1"/>
  <c r="S426" i="1"/>
  <c r="S554" i="1"/>
  <c r="S577" i="1"/>
  <c r="S421" i="1"/>
  <c r="S422" i="1"/>
  <c r="S638" i="1"/>
  <c r="S424" i="1"/>
  <c r="S152" i="1"/>
  <c r="S407" i="1"/>
  <c r="S427" i="1"/>
  <c r="S428" i="1"/>
  <c r="S429" i="1"/>
  <c r="S455" i="1"/>
  <c r="S431" i="1"/>
  <c r="S670" i="1"/>
  <c r="S433" i="1"/>
  <c r="S807" i="1"/>
  <c r="S540" i="1"/>
  <c r="S436" i="1"/>
  <c r="S437" i="1"/>
  <c r="S438" i="1"/>
  <c r="S439" i="1"/>
  <c r="S440" i="1"/>
  <c r="S441" i="1"/>
  <c r="S442" i="1"/>
  <c r="S286" i="1"/>
  <c r="S444" i="1"/>
  <c r="S445" i="1"/>
  <c r="S446" i="1"/>
  <c r="S447" i="1"/>
  <c r="S801" i="1"/>
  <c r="S449" i="1"/>
  <c r="S499" i="1"/>
  <c r="S451" i="1"/>
  <c r="S81" i="1"/>
  <c r="S453" i="1"/>
  <c r="S624" i="1"/>
  <c r="S566" i="1"/>
  <c r="S432" i="1"/>
  <c r="S457" i="1"/>
  <c r="S458" i="1"/>
  <c r="S297" i="1"/>
  <c r="S460" i="1"/>
  <c r="S918" i="1"/>
  <c r="S462" i="1"/>
  <c r="S463" i="1"/>
  <c r="S317" i="1"/>
  <c r="S465" i="1"/>
  <c r="S466" i="1"/>
  <c r="S467" i="1"/>
  <c r="S468" i="1"/>
  <c r="S469" i="1"/>
  <c r="S411" i="1"/>
  <c r="S471" i="1"/>
  <c r="S472" i="1"/>
  <c r="S473" i="1"/>
  <c r="S389" i="1"/>
  <c r="S475" i="1"/>
  <c r="S476" i="1"/>
  <c r="S477" i="1"/>
  <c r="S305" i="1"/>
  <c r="S543" i="1"/>
  <c r="S480" i="1"/>
  <c r="S481" i="1"/>
  <c r="S482" i="1"/>
  <c r="S793" i="1"/>
  <c r="S195" i="1"/>
  <c r="S527" i="1"/>
  <c r="S486" i="1"/>
  <c r="S319" i="1"/>
  <c r="S180" i="1"/>
  <c r="S489" i="1"/>
  <c r="S490" i="1"/>
  <c r="S491" i="1"/>
  <c r="S492" i="1"/>
  <c r="S493" i="1"/>
  <c r="S494" i="1"/>
  <c r="S495" i="1"/>
  <c r="S496" i="1"/>
  <c r="S497" i="1"/>
  <c r="S8" i="1"/>
  <c r="S348" i="1"/>
  <c r="S263" i="1"/>
  <c r="S470" i="1"/>
  <c r="S5" i="1"/>
  <c r="S698" i="1"/>
  <c r="S504" i="1"/>
  <c r="S505" i="1"/>
  <c r="S943" i="1"/>
  <c r="S183" i="1"/>
  <c r="S508" i="1"/>
  <c r="S394" i="1"/>
  <c r="S510" i="1"/>
  <c r="S701" i="1"/>
  <c r="S512" i="1"/>
  <c r="S268" i="1"/>
  <c r="S514" i="1"/>
  <c r="S515" i="1"/>
  <c r="S516" i="1"/>
  <c r="S555" i="1"/>
  <c r="S423" i="1"/>
  <c r="S519" i="1"/>
  <c r="S105" i="1"/>
  <c r="S521" i="1"/>
  <c r="S522" i="1"/>
  <c r="S523" i="1"/>
  <c r="S342" i="1"/>
  <c r="S525" i="1"/>
  <c r="S830" i="1"/>
  <c r="S832" i="1"/>
  <c r="S528" i="1"/>
  <c r="S996" i="1"/>
  <c r="S789" i="1"/>
  <c r="S156" i="1"/>
  <c r="S929" i="1"/>
  <c r="S533" i="1"/>
  <c r="S534" i="1"/>
  <c r="S535" i="1"/>
  <c r="S192" i="1"/>
  <c r="S537" i="1"/>
  <c r="S538" i="1"/>
  <c r="S539" i="1"/>
  <c r="S379" i="1"/>
  <c r="S717" i="1"/>
  <c r="S542" i="1"/>
  <c r="S278" i="1"/>
  <c r="S54" i="1"/>
  <c r="S194" i="1"/>
  <c r="S546" i="1"/>
  <c r="S897" i="1"/>
  <c r="S548" i="1"/>
  <c r="S549" i="1"/>
  <c r="S550" i="1"/>
  <c r="S551" i="1"/>
  <c r="S552" i="1"/>
  <c r="S580" i="1"/>
  <c r="S988" i="1"/>
  <c r="S430" i="1"/>
  <c r="S556" i="1"/>
  <c r="S557" i="1"/>
  <c r="S558" i="1"/>
  <c r="S559" i="1"/>
  <c r="S560" i="1"/>
  <c r="S561" i="1"/>
  <c r="S562" i="1"/>
  <c r="S563" i="1"/>
  <c r="S172" i="1"/>
  <c r="S565" i="1"/>
  <c r="S821" i="1"/>
  <c r="S567" i="1"/>
  <c r="S434" i="1"/>
  <c r="S569" i="1"/>
  <c r="S570" i="1"/>
  <c r="S571" i="1"/>
  <c r="S572" i="1"/>
  <c r="S949" i="1"/>
  <c r="S574" i="1"/>
  <c r="S575" i="1"/>
  <c r="S576" i="1"/>
  <c r="S620" i="1"/>
  <c r="S652" i="1"/>
  <c r="S579" i="1"/>
  <c r="S200" i="1"/>
  <c r="S581" i="1"/>
  <c r="S582" i="1"/>
  <c r="S639" i="1"/>
  <c r="S517" i="1"/>
  <c r="S585" i="1"/>
  <c r="S586" i="1"/>
  <c r="S587" i="1"/>
  <c r="S588" i="1"/>
  <c r="S727" i="1"/>
  <c r="S778" i="1"/>
  <c r="S651" i="1"/>
  <c r="S798" i="1"/>
  <c r="S593" i="1"/>
  <c r="S173" i="1"/>
  <c r="S595" i="1"/>
  <c r="S111" i="1"/>
  <c r="S597" i="1"/>
  <c r="S1000" i="1"/>
  <c r="S599" i="1"/>
  <c r="S600" i="1"/>
  <c r="S78" i="1"/>
  <c r="S93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485" i="1"/>
  <c r="S302" i="1"/>
  <c r="S622" i="1"/>
  <c r="S623" i="1"/>
  <c r="S66" i="1"/>
  <c r="S625" i="1"/>
  <c r="S626" i="1"/>
  <c r="S762" i="1"/>
  <c r="S628" i="1"/>
  <c r="S629" i="1"/>
  <c r="S630" i="1"/>
  <c r="S648" i="1"/>
  <c r="S632" i="1"/>
  <c r="S633" i="1"/>
  <c r="S634" i="1"/>
  <c r="S811" i="1"/>
  <c r="S636" i="1"/>
  <c r="S637" i="1"/>
  <c r="S647" i="1"/>
  <c r="S779" i="1"/>
  <c r="S157" i="1"/>
  <c r="S641" i="1"/>
  <c r="S198" i="1"/>
  <c r="S643" i="1"/>
  <c r="S644" i="1"/>
  <c r="S645" i="1"/>
  <c r="S478" i="1"/>
  <c r="S946" i="1"/>
  <c r="S889" i="1"/>
  <c r="S417" i="1"/>
  <c r="S650" i="1"/>
  <c r="S483" i="1"/>
  <c r="S47" i="1"/>
  <c r="S888" i="1"/>
  <c r="S654" i="1"/>
  <c r="S655" i="1"/>
  <c r="S656" i="1"/>
  <c r="S657" i="1"/>
  <c r="S420" i="1"/>
  <c r="S118" i="1"/>
  <c r="S660" i="1"/>
  <c r="S459" i="1"/>
  <c r="S797" i="1"/>
  <c r="S541" i="1"/>
  <c r="S987" i="1"/>
  <c r="S761" i="1"/>
  <c r="S343" i="1"/>
  <c r="S667" i="1"/>
  <c r="S668" i="1"/>
  <c r="S669" i="1"/>
  <c r="S238" i="1"/>
  <c r="S671" i="1"/>
  <c r="S672" i="1"/>
  <c r="S673" i="1"/>
  <c r="S564" i="1"/>
  <c r="S425" i="1"/>
  <c r="S676" i="1"/>
  <c r="S677" i="1"/>
  <c r="S678" i="1"/>
  <c r="S816" i="1"/>
  <c r="S680" i="1"/>
  <c r="S681" i="1"/>
  <c r="S975" i="1"/>
  <c r="S872" i="1"/>
  <c r="S684" i="1"/>
  <c r="S685" i="1"/>
  <c r="S686" i="1"/>
  <c r="S666" i="1"/>
  <c r="S688" i="1"/>
  <c r="S689" i="1"/>
  <c r="S690" i="1"/>
  <c r="S691" i="1"/>
  <c r="S692" i="1"/>
  <c r="S693" i="1"/>
  <c r="S921" i="1"/>
  <c r="S635" i="1"/>
  <c r="S831" i="1"/>
  <c r="S697" i="1"/>
  <c r="S590" i="1"/>
  <c r="S699" i="1"/>
  <c r="S700" i="1"/>
  <c r="S837" i="1"/>
  <c r="S65" i="1"/>
  <c r="S703" i="1"/>
  <c r="S536" i="1"/>
  <c r="S705" i="1"/>
  <c r="S706" i="1"/>
  <c r="S992" i="1"/>
  <c r="S708" i="1"/>
  <c r="S709" i="1"/>
  <c r="S710" i="1"/>
  <c r="S711" i="1"/>
  <c r="S712" i="1"/>
  <c r="S225" i="1"/>
  <c r="S714" i="1"/>
  <c r="S715" i="1"/>
  <c r="S716" i="1"/>
  <c r="S283" i="1"/>
  <c r="S718" i="1"/>
  <c r="S719" i="1"/>
  <c r="S720" i="1"/>
  <c r="S721" i="1"/>
  <c r="S722" i="1"/>
  <c r="S723" i="1"/>
  <c r="S724" i="1"/>
  <c r="S725" i="1"/>
  <c r="S726" i="1"/>
  <c r="S498" i="1"/>
  <c r="S728" i="1"/>
  <c r="S729" i="1"/>
  <c r="S201" i="1"/>
  <c r="S731" i="1"/>
  <c r="S732" i="1"/>
  <c r="S733" i="1"/>
  <c r="S938" i="1"/>
  <c r="S735" i="1"/>
  <c r="S736" i="1"/>
  <c r="S737" i="1"/>
  <c r="S738" i="1"/>
  <c r="S739" i="1"/>
  <c r="S53" i="1"/>
  <c r="S596" i="1"/>
  <c r="S308" i="1"/>
  <c r="S743" i="1"/>
  <c r="S744" i="1"/>
  <c r="S174" i="1"/>
  <c r="S746" i="1"/>
  <c r="S310" i="1"/>
  <c r="S748" i="1"/>
  <c r="S749" i="1"/>
  <c r="S750" i="1"/>
  <c r="S751" i="1"/>
  <c r="S14" i="1"/>
  <c r="S753" i="1"/>
  <c r="S754" i="1"/>
  <c r="S755" i="1"/>
  <c r="S756" i="1"/>
  <c r="S757" i="1"/>
  <c r="S758" i="1"/>
  <c r="S759" i="1"/>
  <c r="S760" i="1"/>
  <c r="S675" i="1"/>
  <c r="S350" i="1"/>
  <c r="S763" i="1"/>
  <c r="S764" i="1"/>
  <c r="S765" i="1"/>
  <c r="S766" i="1"/>
  <c r="S767" i="1"/>
  <c r="S320" i="1"/>
  <c r="S573" i="1"/>
  <c r="S770" i="1"/>
  <c r="S878" i="1"/>
  <c r="S772" i="1"/>
  <c r="S773" i="1"/>
  <c r="S774" i="1"/>
  <c r="S775" i="1"/>
  <c r="S776" i="1"/>
  <c r="S140" i="1"/>
  <c r="S658" i="1"/>
  <c r="S487" i="1"/>
  <c r="S780" i="1"/>
  <c r="S791" i="1"/>
  <c r="S782" i="1"/>
  <c r="S783" i="1"/>
  <c r="S784" i="1"/>
  <c r="S785" i="1"/>
  <c r="S786" i="1"/>
  <c r="S787" i="1"/>
  <c r="S788" i="1"/>
  <c r="S998" i="1"/>
  <c r="S790" i="1"/>
  <c r="S373" i="1"/>
  <c r="S792" i="1"/>
  <c r="S292" i="1"/>
  <c r="S346" i="1"/>
  <c r="S795" i="1"/>
  <c r="S796" i="1"/>
  <c r="S187" i="1"/>
  <c r="S547" i="1"/>
  <c r="S799" i="1"/>
  <c r="S800" i="1"/>
  <c r="S879" i="1"/>
  <c r="S16" i="1"/>
  <c r="S803" i="1"/>
  <c r="S804" i="1"/>
  <c r="S805" i="1"/>
  <c r="S806" i="1"/>
  <c r="S503" i="1"/>
  <c r="S808" i="1"/>
  <c r="S809" i="1"/>
  <c r="S312" i="1"/>
  <c r="S602" i="1"/>
  <c r="S812" i="1"/>
  <c r="S752" i="1"/>
  <c r="S814" i="1"/>
  <c r="S815" i="1"/>
  <c r="S941" i="1"/>
  <c r="S817" i="1"/>
  <c r="S818" i="1"/>
  <c r="S819" i="1"/>
  <c r="S820" i="1"/>
  <c r="S501" i="1"/>
  <c r="S822" i="1"/>
  <c r="S823" i="1"/>
  <c r="S824" i="1"/>
  <c r="S825" i="1"/>
  <c r="S826" i="1"/>
  <c r="S827" i="1"/>
  <c r="S828" i="1"/>
  <c r="S829" i="1"/>
  <c r="S682" i="1"/>
  <c r="S507" i="1"/>
  <c r="S21" i="1"/>
  <c r="S833" i="1"/>
  <c r="S834" i="1"/>
  <c r="S835" i="1"/>
  <c r="S836" i="1"/>
  <c r="S909" i="1"/>
  <c r="S742" i="1"/>
  <c r="S839" i="1"/>
  <c r="S840" i="1"/>
  <c r="S841" i="1"/>
  <c r="S842" i="1"/>
  <c r="S843" i="1"/>
  <c r="S844" i="1"/>
  <c r="S318" i="1"/>
  <c r="S846" i="1"/>
  <c r="S847" i="1"/>
  <c r="S848" i="1"/>
  <c r="S849" i="1"/>
  <c r="S850" i="1"/>
  <c r="S851" i="1"/>
  <c r="S17" i="1"/>
  <c r="S853" i="1"/>
  <c r="S506" i="1"/>
  <c r="S855" i="1"/>
  <c r="S856" i="1"/>
  <c r="S857" i="1"/>
  <c r="S858" i="1"/>
  <c r="S859" i="1"/>
  <c r="S695" i="1"/>
  <c r="S354" i="1"/>
  <c r="S862" i="1"/>
  <c r="S863" i="1"/>
  <c r="S864" i="1"/>
  <c r="S865" i="1"/>
  <c r="S866" i="1"/>
  <c r="S867" i="1"/>
  <c r="S868" i="1"/>
  <c r="S869" i="1"/>
  <c r="S870" i="1"/>
  <c r="S258" i="1"/>
  <c r="S916" i="1"/>
  <c r="S873" i="1"/>
  <c r="S874" i="1"/>
  <c r="S875" i="1"/>
  <c r="S876" i="1"/>
  <c r="S687" i="1"/>
  <c r="S290" i="1"/>
  <c r="S768" i="1"/>
  <c r="S376" i="1"/>
  <c r="S881" i="1"/>
  <c r="S882" i="1"/>
  <c r="S388" i="1"/>
  <c r="S884" i="1"/>
  <c r="S885" i="1"/>
  <c r="S640" i="1"/>
  <c r="S887" i="1"/>
  <c r="S854" i="1"/>
  <c r="S304" i="1"/>
  <c r="S890" i="1"/>
  <c r="S891" i="1"/>
  <c r="S892" i="1"/>
  <c r="S893" i="1"/>
  <c r="S894" i="1"/>
  <c r="S895" i="1"/>
  <c r="S896" i="1"/>
  <c r="S102" i="1"/>
  <c r="S898" i="1"/>
  <c r="S299" i="1"/>
  <c r="S520" i="1"/>
  <c r="S901" i="1"/>
  <c r="S52" i="1"/>
  <c r="S903" i="1"/>
  <c r="S904" i="1"/>
  <c r="S905" i="1"/>
  <c r="S170" i="1"/>
  <c r="S907" i="1"/>
  <c r="S908" i="1"/>
  <c r="S223" i="1"/>
  <c r="S910" i="1"/>
  <c r="S911" i="1"/>
  <c r="S912" i="1"/>
  <c r="S913" i="1"/>
  <c r="S914" i="1"/>
  <c r="S500" i="1"/>
  <c r="S578" i="1"/>
  <c r="S917" i="1"/>
  <c r="S360" i="1"/>
  <c r="S919" i="1"/>
  <c r="S920" i="1"/>
  <c r="S583" i="1"/>
  <c r="S922" i="1"/>
  <c r="S6" i="1"/>
  <c r="S924" i="1"/>
  <c r="S925" i="1"/>
  <c r="S926" i="1"/>
  <c r="S927" i="1"/>
  <c r="S202" i="1"/>
  <c r="S450" i="1"/>
  <c r="S930" i="1"/>
  <c r="S931" i="1"/>
  <c r="S932" i="1"/>
  <c r="S713" i="1"/>
  <c r="S934" i="1"/>
  <c r="S935" i="1"/>
  <c r="S936" i="1"/>
  <c r="S937" i="1"/>
  <c r="S23" i="1"/>
  <c r="S939" i="1"/>
  <c r="S940" i="1"/>
  <c r="S488" i="1"/>
  <c r="S942" i="1"/>
  <c r="S177" i="1"/>
  <c r="S649" i="1"/>
  <c r="S945" i="1"/>
  <c r="S794" i="1"/>
  <c r="S338" i="1"/>
  <c r="S136" i="1"/>
  <c r="S298" i="1"/>
  <c r="S950" i="1"/>
  <c r="S951" i="1"/>
  <c r="S100" i="1"/>
  <c r="S953" i="1"/>
  <c r="S954" i="1"/>
  <c r="S592" i="1"/>
  <c r="S956" i="1"/>
  <c r="S957" i="1"/>
  <c r="S217" i="1"/>
  <c r="S959" i="1"/>
  <c r="S960" i="1"/>
  <c r="S85" i="1"/>
  <c r="S861" i="1"/>
  <c r="S963" i="1"/>
  <c r="S964" i="1"/>
  <c r="S845" i="1"/>
  <c r="S966" i="1"/>
  <c r="S967" i="1"/>
  <c r="S968" i="1"/>
  <c r="S969" i="1"/>
  <c r="S970" i="1"/>
  <c r="S971" i="1"/>
  <c r="S594" i="1"/>
  <c r="S301" i="1"/>
  <c r="S974" i="1"/>
  <c r="S253" i="1"/>
  <c r="S976" i="1"/>
  <c r="S977" i="1"/>
  <c r="S978" i="1"/>
  <c r="S734" i="1"/>
  <c r="S980" i="1"/>
  <c r="S981" i="1"/>
  <c r="S401" i="1"/>
  <c r="S983" i="1"/>
  <c r="S860" i="1"/>
  <c r="S985" i="1"/>
  <c r="S986" i="1"/>
  <c r="S664" i="1"/>
  <c r="S402" i="1"/>
  <c r="S989" i="1"/>
  <c r="S518" i="1"/>
  <c r="S991" i="1"/>
  <c r="S883" i="1"/>
  <c r="S993" i="1"/>
  <c r="S994" i="1"/>
  <c r="S995" i="1"/>
  <c r="S524" i="1"/>
  <c r="S997" i="1"/>
  <c r="S730" i="1"/>
  <c r="S999" i="1"/>
  <c r="S568" i="1"/>
  <c r="S1001" i="1"/>
  <c r="S2" i="1"/>
  <c r="P2" i="1"/>
  <c r="P3" i="1"/>
  <c r="P4" i="1"/>
  <c r="P589" i="1"/>
  <c r="P694" i="1"/>
  <c r="P7" i="1"/>
  <c r="P252" i="1"/>
  <c r="P9" i="1"/>
  <c r="P10" i="1"/>
  <c r="P513" i="1"/>
  <c r="P12" i="1"/>
  <c r="P474" i="1"/>
  <c r="P900" i="1"/>
  <c r="P15" i="1"/>
  <c r="P663" i="1"/>
  <c r="P461" i="1"/>
  <c r="P18" i="1"/>
  <c r="P19" i="1"/>
  <c r="P20" i="1"/>
  <c r="P484" i="1"/>
  <c r="P22" i="1"/>
  <c r="P416" i="1"/>
  <c r="P24" i="1"/>
  <c r="P25" i="1"/>
  <c r="P26" i="1"/>
  <c r="P27" i="1"/>
  <c r="P28" i="1"/>
  <c r="P781" i="1"/>
  <c r="P30" i="1"/>
  <c r="P31" i="1"/>
  <c r="P32" i="1"/>
  <c r="P33" i="1"/>
  <c r="P877" i="1"/>
  <c r="P35" i="1"/>
  <c r="P36" i="1"/>
  <c r="P37" i="1"/>
  <c r="P38" i="1"/>
  <c r="P39" i="1"/>
  <c r="P40" i="1"/>
  <c r="P502" i="1"/>
  <c r="P42" i="1"/>
  <c r="P43" i="1"/>
  <c r="P44" i="1"/>
  <c r="P45" i="1"/>
  <c r="P46" i="1"/>
  <c r="P464" i="1"/>
  <c r="P48" i="1"/>
  <c r="P49" i="1"/>
  <c r="P50" i="1"/>
  <c r="P51" i="1"/>
  <c r="P29" i="1"/>
  <c r="P933" i="1"/>
  <c r="P347" i="1"/>
  <c r="P55" i="1"/>
  <c r="P915" i="1"/>
  <c r="P57" i="1"/>
  <c r="P58" i="1"/>
  <c r="P59" i="1"/>
  <c r="P60" i="1"/>
  <c r="P61" i="1"/>
  <c r="P62" i="1"/>
  <c r="P944" i="1"/>
  <c r="P64" i="1"/>
  <c r="P163" i="1"/>
  <c r="P979" i="1"/>
  <c r="P67" i="1"/>
  <c r="P443" i="1"/>
  <c r="P69" i="1"/>
  <c r="P70" i="1"/>
  <c r="P71" i="1"/>
  <c r="P72" i="1"/>
  <c r="P73" i="1"/>
  <c r="P74" i="1"/>
  <c r="P75" i="1"/>
  <c r="P76" i="1"/>
  <c r="P77" i="1"/>
  <c r="P769" i="1"/>
  <c r="P456" i="1"/>
  <c r="P80" i="1"/>
  <c r="P696" i="1"/>
  <c r="P82" i="1"/>
  <c r="P83" i="1"/>
  <c r="P84" i="1"/>
  <c r="P377" i="1"/>
  <c r="P86" i="1"/>
  <c r="P87" i="1"/>
  <c r="P88" i="1"/>
  <c r="P601" i="1"/>
  <c r="P90" i="1"/>
  <c r="P91" i="1"/>
  <c r="P777" i="1"/>
  <c r="P479" i="1"/>
  <c r="P94" i="1"/>
  <c r="P95" i="1"/>
  <c r="P96" i="1"/>
  <c r="P97" i="1"/>
  <c r="P98" i="1"/>
  <c r="P99" i="1"/>
  <c r="P344" i="1"/>
  <c r="P101" i="1"/>
  <c r="P11" i="1"/>
  <c r="P103" i="1"/>
  <c r="P104" i="1"/>
  <c r="P285" i="1"/>
  <c r="P106" i="1"/>
  <c r="P107" i="1"/>
  <c r="P108" i="1"/>
  <c r="P109" i="1"/>
  <c r="P110" i="1"/>
  <c r="P591" i="1"/>
  <c r="P190" i="1"/>
  <c r="P113" i="1"/>
  <c r="P114" i="1"/>
  <c r="P115" i="1"/>
  <c r="P116" i="1"/>
  <c r="P880" i="1"/>
  <c r="P886" i="1"/>
  <c r="P119" i="1"/>
  <c r="P120" i="1"/>
  <c r="P121" i="1"/>
  <c r="P122" i="1"/>
  <c r="P123" i="1"/>
  <c r="P646" i="1"/>
  <c r="P206" i="1"/>
  <c r="P126" i="1"/>
  <c r="P127" i="1"/>
  <c r="P384" i="1"/>
  <c r="P511" i="1"/>
  <c r="P130" i="1"/>
  <c r="P131" i="1"/>
  <c r="P132" i="1"/>
  <c r="P133" i="1"/>
  <c r="P134" i="1"/>
  <c r="P135" i="1"/>
  <c r="P906" i="1"/>
  <c r="P702" i="1"/>
  <c r="P138" i="1"/>
  <c r="P139" i="1"/>
  <c r="P962" i="1"/>
  <c r="P241" i="1"/>
  <c r="P142" i="1"/>
  <c r="P143" i="1"/>
  <c r="P144" i="1"/>
  <c r="P145" i="1"/>
  <c r="P146" i="1"/>
  <c r="P147" i="1"/>
  <c r="P148" i="1"/>
  <c r="P149" i="1"/>
  <c r="P150" i="1"/>
  <c r="P151" i="1"/>
  <c r="P13" i="1"/>
  <c r="P642" i="1"/>
  <c r="P154" i="1"/>
  <c r="P947" i="1"/>
  <c r="P584" i="1"/>
  <c r="P653" i="1"/>
  <c r="P158" i="1"/>
  <c r="P526" i="1"/>
  <c r="P160" i="1"/>
  <c r="P161" i="1"/>
  <c r="P162" i="1"/>
  <c r="P771" i="1"/>
  <c r="P164" i="1"/>
  <c r="P165" i="1"/>
  <c r="P166" i="1"/>
  <c r="P167" i="1"/>
  <c r="P168" i="1"/>
  <c r="P169" i="1"/>
  <c r="P323" i="1"/>
  <c r="P171" i="1"/>
  <c r="P56" i="1"/>
  <c r="P141" i="1"/>
  <c r="P810" i="1"/>
  <c r="P175" i="1"/>
  <c r="P176" i="1"/>
  <c r="P294" i="1"/>
  <c r="P741" i="1"/>
  <c r="P179" i="1"/>
  <c r="P965" i="1"/>
  <c r="P181" i="1"/>
  <c r="P182" i="1"/>
  <c r="P598" i="1"/>
  <c r="P184" i="1"/>
  <c r="P683" i="1"/>
  <c r="P186" i="1"/>
  <c r="P707" i="1"/>
  <c r="P327" i="1"/>
  <c r="P189" i="1"/>
  <c r="P328" i="1"/>
  <c r="P191" i="1"/>
  <c r="P679" i="1"/>
  <c r="P380" i="1"/>
  <c r="P222" i="1"/>
  <c r="P448" i="1"/>
  <c r="P196" i="1"/>
  <c r="P197" i="1"/>
  <c r="P621" i="1"/>
  <c r="P199" i="1"/>
  <c r="P125" i="1"/>
  <c r="P530" i="1"/>
  <c r="P34" i="1"/>
  <c r="P203" i="1"/>
  <c r="P204" i="1"/>
  <c r="P205" i="1"/>
  <c r="P68" i="1"/>
  <c r="P207" i="1"/>
  <c r="P208" i="1"/>
  <c r="P209" i="1"/>
  <c r="P210" i="1"/>
  <c r="P211" i="1"/>
  <c r="P665" i="1"/>
  <c r="P961" i="1"/>
  <c r="P214" i="1"/>
  <c r="P215" i="1"/>
  <c r="P216" i="1"/>
  <c r="P79" i="1"/>
  <c r="P218" i="1"/>
  <c r="P435" i="1"/>
  <c r="P220" i="1"/>
  <c r="P221" i="1"/>
  <c r="P124" i="1"/>
  <c r="P990" i="1"/>
  <c r="P224" i="1"/>
  <c r="P948" i="1"/>
  <c r="P226" i="1"/>
  <c r="P227" i="1"/>
  <c r="P228" i="1"/>
  <c r="P229" i="1"/>
  <c r="P230" i="1"/>
  <c r="P231" i="1"/>
  <c r="P232" i="1"/>
  <c r="P233" i="1"/>
  <c r="P234" i="1"/>
  <c r="P235" i="1"/>
  <c r="P236" i="1"/>
  <c r="P418" i="1"/>
  <c r="P153" i="1"/>
  <c r="P239" i="1"/>
  <c r="P240" i="1"/>
  <c r="P982" i="1"/>
  <c r="P242" i="1"/>
  <c r="P243" i="1"/>
  <c r="P244" i="1"/>
  <c r="P245" i="1"/>
  <c r="P246" i="1"/>
  <c r="P247" i="1"/>
  <c r="P248" i="1"/>
  <c r="P249" i="1"/>
  <c r="P250" i="1"/>
  <c r="P251" i="1"/>
  <c r="P63" i="1"/>
  <c r="P532" i="1"/>
  <c r="P254" i="1"/>
  <c r="P899" i="1"/>
  <c r="P256" i="1"/>
  <c r="P257" i="1"/>
  <c r="P255" i="1"/>
  <c r="P259" i="1"/>
  <c r="P260" i="1"/>
  <c r="P261" i="1"/>
  <c r="P262" i="1"/>
  <c r="P322" i="1"/>
  <c r="P264" i="1"/>
  <c r="P265" i="1"/>
  <c r="P266" i="1"/>
  <c r="P267" i="1"/>
  <c r="P747" i="1"/>
  <c r="P269" i="1"/>
  <c r="P270" i="1"/>
  <c r="P271" i="1"/>
  <c r="P272" i="1"/>
  <c r="P273" i="1"/>
  <c r="P274" i="1"/>
  <c r="P275" i="1"/>
  <c r="P329" i="1"/>
  <c r="P277" i="1"/>
  <c r="P972" i="1"/>
  <c r="P279" i="1"/>
  <c r="P280" i="1"/>
  <c r="P281" i="1"/>
  <c r="P282" i="1"/>
  <c r="P928" i="1"/>
  <c r="P284" i="1"/>
  <c r="P212" i="1"/>
  <c r="P813" i="1"/>
  <c r="P287" i="1"/>
  <c r="P288" i="1"/>
  <c r="P289" i="1"/>
  <c r="P984" i="1"/>
  <c r="P291" i="1"/>
  <c r="P544" i="1"/>
  <c r="P293" i="1"/>
  <c r="P129" i="1"/>
  <c r="P295" i="1"/>
  <c r="P296" i="1"/>
  <c r="P358" i="1"/>
  <c r="P553" i="1"/>
  <c r="P955" i="1"/>
  <c r="P300" i="1"/>
  <c r="P509" i="1"/>
  <c r="P89" i="1"/>
  <c r="P303" i="1"/>
  <c r="P325" i="1"/>
  <c r="P802" i="1"/>
  <c r="P306" i="1"/>
  <c r="P307" i="1"/>
  <c r="P117" i="1"/>
  <c r="P309" i="1"/>
  <c r="P740" i="1"/>
  <c r="P311" i="1"/>
  <c r="P237" i="1"/>
  <c r="P313" i="1"/>
  <c r="P314" i="1"/>
  <c r="P315" i="1"/>
  <c r="P316" i="1"/>
  <c r="P345" i="1"/>
  <c r="P662" i="1"/>
  <c r="P219" i="1"/>
  <c r="P193" i="1"/>
  <c r="P321" i="1"/>
  <c r="P128" i="1"/>
  <c r="P952" i="1"/>
  <c r="P324" i="1"/>
  <c r="P276" i="1"/>
  <c r="P326" i="1"/>
  <c r="P923" i="1"/>
  <c r="P452" i="1"/>
  <c r="P381" i="1"/>
  <c r="P330" i="1"/>
  <c r="P331" i="1"/>
  <c r="P332" i="1"/>
  <c r="P333" i="1"/>
  <c r="P334" i="1"/>
  <c r="P335" i="1"/>
  <c r="P336" i="1"/>
  <c r="P337" i="1"/>
  <c r="P973" i="1"/>
  <c r="P339" i="1"/>
  <c r="P340" i="1"/>
  <c r="P341" i="1"/>
  <c r="P958" i="1"/>
  <c r="P838" i="1"/>
  <c r="P661" i="1"/>
  <c r="P531" i="1"/>
  <c r="P419" i="1"/>
  <c r="P188" i="1"/>
  <c r="P351" i="1"/>
  <c r="P349" i="1"/>
  <c r="P704" i="1"/>
  <c r="P529" i="1"/>
  <c r="P92" i="1"/>
  <c r="P353" i="1"/>
  <c r="P352" i="1"/>
  <c r="P355" i="1"/>
  <c r="P356" i="1"/>
  <c r="P357" i="1"/>
  <c r="P369" i="1"/>
  <c r="P359" i="1"/>
  <c r="P159" i="1"/>
  <c r="P361" i="1"/>
  <c r="P362" i="1"/>
  <c r="P363" i="1"/>
  <c r="P364" i="1"/>
  <c r="P365" i="1"/>
  <c r="P366" i="1"/>
  <c r="P367" i="1"/>
  <c r="P368" i="1"/>
  <c r="P213" i="1"/>
  <c r="P370" i="1"/>
  <c r="P371" i="1"/>
  <c r="P372" i="1"/>
  <c r="P674" i="1"/>
  <c r="P374" i="1"/>
  <c r="P375" i="1"/>
  <c r="P178" i="1"/>
  <c r="P545" i="1"/>
  <c r="P378" i="1"/>
  <c r="P137" i="1"/>
  <c r="P185" i="1"/>
  <c r="P405" i="1"/>
  <c r="P382" i="1"/>
  <c r="P383" i="1"/>
  <c r="P627" i="1"/>
  <c r="P385" i="1"/>
  <c r="P386" i="1"/>
  <c r="P387" i="1"/>
  <c r="P745" i="1"/>
  <c r="P393" i="1"/>
  <c r="P390" i="1"/>
  <c r="P391" i="1"/>
  <c r="P392" i="1"/>
  <c r="P112" i="1"/>
  <c r="P659" i="1"/>
  <c r="P395" i="1"/>
  <c r="P396" i="1"/>
  <c r="P397" i="1"/>
  <c r="P398" i="1"/>
  <c r="P399" i="1"/>
  <c r="P400" i="1"/>
  <c r="P631" i="1"/>
  <c r="P41" i="1"/>
  <c r="P403" i="1"/>
  <c r="P404" i="1"/>
  <c r="P871" i="1"/>
  <c r="P406" i="1"/>
  <c r="P902" i="1"/>
  <c r="P408" i="1"/>
  <c r="P409" i="1"/>
  <c r="P410" i="1"/>
  <c r="P454" i="1"/>
  <c r="P412" i="1"/>
  <c r="P413" i="1"/>
  <c r="P414" i="1"/>
  <c r="P415" i="1"/>
  <c r="P852" i="1"/>
  <c r="P155" i="1"/>
  <c r="P426" i="1"/>
  <c r="P554" i="1"/>
  <c r="P577" i="1"/>
  <c r="P421" i="1"/>
  <c r="P422" i="1"/>
  <c r="P638" i="1"/>
  <c r="P424" i="1"/>
  <c r="P152" i="1"/>
  <c r="P407" i="1"/>
  <c r="P427" i="1"/>
  <c r="P428" i="1"/>
  <c r="P429" i="1"/>
  <c r="P455" i="1"/>
  <c r="P431" i="1"/>
  <c r="P670" i="1"/>
  <c r="P433" i="1"/>
  <c r="P807" i="1"/>
  <c r="P540" i="1"/>
  <c r="P436" i="1"/>
  <c r="P437" i="1"/>
  <c r="P438" i="1"/>
  <c r="P439" i="1"/>
  <c r="P440" i="1"/>
  <c r="P441" i="1"/>
  <c r="P442" i="1"/>
  <c r="P286" i="1"/>
  <c r="P444" i="1"/>
  <c r="P445" i="1"/>
  <c r="P446" i="1"/>
  <c r="P447" i="1"/>
  <c r="P801" i="1"/>
  <c r="P449" i="1"/>
  <c r="P499" i="1"/>
  <c r="P451" i="1"/>
  <c r="P81" i="1"/>
  <c r="P453" i="1"/>
  <c r="P624" i="1"/>
  <c r="P566" i="1"/>
  <c r="P432" i="1"/>
  <c r="P457" i="1"/>
  <c r="P458" i="1"/>
  <c r="P297" i="1"/>
  <c r="P460" i="1"/>
  <c r="P918" i="1"/>
  <c r="P462" i="1"/>
  <c r="P463" i="1"/>
  <c r="P317" i="1"/>
  <c r="P465" i="1"/>
  <c r="P466" i="1"/>
  <c r="P467" i="1"/>
  <c r="P468" i="1"/>
  <c r="P469" i="1"/>
  <c r="P411" i="1"/>
  <c r="P471" i="1"/>
  <c r="P472" i="1"/>
  <c r="P473" i="1"/>
  <c r="P389" i="1"/>
  <c r="P475" i="1"/>
  <c r="P476" i="1"/>
  <c r="P477" i="1"/>
  <c r="P305" i="1"/>
  <c r="P543" i="1"/>
  <c r="P480" i="1"/>
  <c r="P481" i="1"/>
  <c r="P482" i="1"/>
  <c r="P793" i="1"/>
  <c r="P195" i="1"/>
  <c r="P527" i="1"/>
  <c r="P486" i="1"/>
  <c r="P319" i="1"/>
  <c r="P180" i="1"/>
  <c r="P489" i="1"/>
  <c r="P490" i="1"/>
  <c r="P491" i="1"/>
  <c r="P492" i="1"/>
  <c r="P493" i="1"/>
  <c r="P494" i="1"/>
  <c r="P495" i="1"/>
  <c r="P496" i="1"/>
  <c r="P497" i="1"/>
  <c r="P8" i="1"/>
  <c r="P348" i="1"/>
  <c r="P263" i="1"/>
  <c r="P470" i="1"/>
  <c r="P5" i="1"/>
  <c r="P698" i="1"/>
  <c r="P504" i="1"/>
  <c r="P505" i="1"/>
  <c r="P943" i="1"/>
  <c r="P183" i="1"/>
  <c r="P508" i="1"/>
  <c r="P394" i="1"/>
  <c r="P510" i="1"/>
  <c r="P701" i="1"/>
  <c r="P512" i="1"/>
  <c r="P268" i="1"/>
  <c r="P514" i="1"/>
  <c r="P515" i="1"/>
  <c r="P516" i="1"/>
  <c r="P555" i="1"/>
  <c r="P423" i="1"/>
  <c r="P519" i="1"/>
  <c r="P105" i="1"/>
  <c r="P521" i="1"/>
  <c r="P522" i="1"/>
  <c r="P523" i="1"/>
  <c r="P342" i="1"/>
  <c r="P525" i="1"/>
  <c r="P830" i="1"/>
  <c r="P832" i="1"/>
  <c r="P528" i="1"/>
  <c r="P996" i="1"/>
  <c r="P789" i="1"/>
  <c r="P156" i="1"/>
  <c r="P929" i="1"/>
  <c r="P533" i="1"/>
  <c r="P534" i="1"/>
  <c r="P535" i="1"/>
  <c r="P192" i="1"/>
  <c r="P537" i="1"/>
  <c r="P538" i="1"/>
  <c r="P539" i="1"/>
  <c r="P379" i="1"/>
  <c r="P717" i="1"/>
  <c r="P542" i="1"/>
  <c r="P278" i="1"/>
  <c r="P54" i="1"/>
  <c r="P194" i="1"/>
  <c r="P546" i="1"/>
  <c r="P897" i="1"/>
  <c r="P548" i="1"/>
  <c r="P549" i="1"/>
  <c r="P550" i="1"/>
  <c r="P551" i="1"/>
  <c r="P552" i="1"/>
  <c r="P580" i="1"/>
  <c r="P988" i="1"/>
  <c r="P430" i="1"/>
  <c r="P556" i="1"/>
  <c r="P557" i="1"/>
  <c r="P558" i="1"/>
  <c r="P559" i="1"/>
  <c r="P560" i="1"/>
  <c r="P561" i="1"/>
  <c r="P562" i="1"/>
  <c r="P563" i="1"/>
  <c r="P172" i="1"/>
  <c r="P565" i="1"/>
  <c r="P821" i="1"/>
  <c r="P567" i="1"/>
  <c r="P434" i="1"/>
  <c r="P569" i="1"/>
  <c r="P570" i="1"/>
  <c r="P571" i="1"/>
  <c r="P572" i="1"/>
  <c r="P949" i="1"/>
  <c r="P574" i="1"/>
  <c r="P575" i="1"/>
  <c r="P576" i="1"/>
  <c r="P620" i="1"/>
  <c r="P652" i="1"/>
  <c r="P579" i="1"/>
  <c r="P200" i="1"/>
  <c r="P581" i="1"/>
  <c r="P582" i="1"/>
  <c r="P639" i="1"/>
  <c r="P517" i="1"/>
  <c r="P585" i="1"/>
  <c r="P586" i="1"/>
  <c r="P587" i="1"/>
  <c r="P588" i="1"/>
  <c r="P727" i="1"/>
  <c r="P778" i="1"/>
  <c r="P651" i="1"/>
  <c r="P798" i="1"/>
  <c r="P593" i="1"/>
  <c r="P173" i="1"/>
  <c r="P595" i="1"/>
  <c r="P111" i="1"/>
  <c r="P597" i="1"/>
  <c r="P1000" i="1"/>
  <c r="P599" i="1"/>
  <c r="P600" i="1"/>
  <c r="P78" i="1"/>
  <c r="P93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485" i="1"/>
  <c r="P302" i="1"/>
  <c r="P622" i="1"/>
  <c r="P623" i="1"/>
  <c r="P66" i="1"/>
  <c r="P625" i="1"/>
  <c r="P626" i="1"/>
  <c r="P762" i="1"/>
  <c r="P628" i="1"/>
  <c r="P629" i="1"/>
  <c r="P630" i="1"/>
  <c r="P648" i="1"/>
  <c r="P632" i="1"/>
  <c r="P633" i="1"/>
  <c r="P634" i="1"/>
  <c r="P811" i="1"/>
  <c r="P636" i="1"/>
  <c r="P637" i="1"/>
  <c r="P647" i="1"/>
  <c r="P779" i="1"/>
  <c r="P157" i="1"/>
  <c r="P641" i="1"/>
  <c r="P198" i="1"/>
  <c r="P643" i="1"/>
  <c r="P644" i="1"/>
  <c r="P645" i="1"/>
  <c r="P478" i="1"/>
  <c r="P946" i="1"/>
  <c r="P889" i="1"/>
  <c r="P417" i="1"/>
  <c r="P650" i="1"/>
  <c r="P483" i="1"/>
  <c r="P47" i="1"/>
  <c r="P888" i="1"/>
  <c r="P654" i="1"/>
  <c r="P655" i="1"/>
  <c r="P656" i="1"/>
  <c r="P657" i="1"/>
  <c r="P420" i="1"/>
  <c r="P118" i="1"/>
  <c r="P660" i="1"/>
  <c r="P459" i="1"/>
  <c r="P797" i="1"/>
  <c r="P541" i="1"/>
  <c r="P987" i="1"/>
  <c r="P761" i="1"/>
  <c r="P343" i="1"/>
  <c r="P667" i="1"/>
  <c r="P668" i="1"/>
  <c r="P669" i="1"/>
  <c r="P238" i="1"/>
  <c r="P671" i="1"/>
  <c r="P672" i="1"/>
  <c r="P673" i="1"/>
  <c r="P564" i="1"/>
  <c r="P425" i="1"/>
  <c r="P676" i="1"/>
  <c r="P677" i="1"/>
  <c r="P678" i="1"/>
  <c r="P816" i="1"/>
  <c r="P680" i="1"/>
  <c r="P681" i="1"/>
  <c r="P975" i="1"/>
  <c r="P872" i="1"/>
  <c r="P684" i="1"/>
  <c r="P685" i="1"/>
  <c r="P686" i="1"/>
  <c r="P666" i="1"/>
  <c r="P688" i="1"/>
  <c r="P689" i="1"/>
  <c r="P690" i="1"/>
  <c r="P691" i="1"/>
  <c r="P692" i="1"/>
  <c r="P693" i="1"/>
  <c r="P921" i="1"/>
  <c r="P635" i="1"/>
  <c r="P831" i="1"/>
  <c r="P697" i="1"/>
  <c r="P590" i="1"/>
  <c r="P699" i="1"/>
  <c r="P700" i="1"/>
  <c r="P837" i="1"/>
  <c r="P65" i="1"/>
  <c r="P703" i="1"/>
  <c r="P536" i="1"/>
  <c r="P705" i="1"/>
  <c r="P706" i="1"/>
  <c r="P992" i="1"/>
  <c r="P708" i="1"/>
  <c r="P709" i="1"/>
  <c r="P710" i="1"/>
  <c r="P711" i="1"/>
  <c r="P712" i="1"/>
  <c r="P225" i="1"/>
  <c r="P714" i="1"/>
  <c r="P715" i="1"/>
  <c r="P716" i="1"/>
  <c r="P283" i="1"/>
  <c r="P718" i="1"/>
  <c r="P719" i="1"/>
  <c r="P720" i="1"/>
  <c r="P721" i="1"/>
  <c r="P722" i="1"/>
  <c r="P723" i="1"/>
  <c r="P724" i="1"/>
  <c r="P725" i="1"/>
  <c r="P726" i="1"/>
  <c r="P498" i="1"/>
  <c r="P728" i="1"/>
  <c r="P729" i="1"/>
  <c r="P201" i="1"/>
  <c r="P731" i="1"/>
  <c r="P732" i="1"/>
  <c r="P733" i="1"/>
  <c r="P938" i="1"/>
  <c r="P735" i="1"/>
  <c r="P736" i="1"/>
  <c r="P737" i="1"/>
  <c r="P738" i="1"/>
  <c r="P739" i="1"/>
  <c r="P53" i="1"/>
  <c r="P596" i="1"/>
  <c r="P308" i="1"/>
  <c r="P743" i="1"/>
  <c r="P744" i="1"/>
  <c r="P174" i="1"/>
  <c r="P746" i="1"/>
  <c r="P310" i="1"/>
  <c r="P748" i="1"/>
  <c r="P749" i="1"/>
  <c r="P750" i="1"/>
  <c r="P751" i="1"/>
  <c r="P14" i="1"/>
  <c r="P753" i="1"/>
  <c r="P754" i="1"/>
  <c r="P755" i="1"/>
  <c r="P756" i="1"/>
  <c r="P757" i="1"/>
  <c r="P758" i="1"/>
  <c r="P759" i="1"/>
  <c r="P760" i="1"/>
  <c r="P675" i="1"/>
  <c r="P350" i="1"/>
  <c r="P763" i="1"/>
  <c r="P764" i="1"/>
  <c r="P765" i="1"/>
  <c r="P766" i="1"/>
  <c r="P767" i="1"/>
  <c r="P320" i="1"/>
  <c r="P573" i="1"/>
  <c r="P770" i="1"/>
  <c r="P878" i="1"/>
  <c r="P772" i="1"/>
  <c r="P773" i="1"/>
  <c r="P774" i="1"/>
  <c r="P775" i="1"/>
  <c r="P776" i="1"/>
  <c r="P140" i="1"/>
  <c r="P658" i="1"/>
  <c r="P487" i="1"/>
  <c r="P780" i="1"/>
  <c r="P791" i="1"/>
  <c r="P782" i="1"/>
  <c r="P783" i="1"/>
  <c r="P784" i="1"/>
  <c r="P785" i="1"/>
  <c r="P786" i="1"/>
  <c r="P787" i="1"/>
  <c r="P788" i="1"/>
  <c r="P998" i="1"/>
  <c r="P790" i="1"/>
  <c r="P373" i="1"/>
  <c r="P792" i="1"/>
  <c r="P292" i="1"/>
  <c r="P346" i="1"/>
  <c r="P795" i="1"/>
  <c r="P796" i="1"/>
  <c r="P187" i="1"/>
  <c r="P547" i="1"/>
  <c r="P799" i="1"/>
  <c r="P800" i="1"/>
  <c r="P879" i="1"/>
  <c r="P16" i="1"/>
  <c r="P803" i="1"/>
  <c r="P804" i="1"/>
  <c r="P805" i="1"/>
  <c r="P806" i="1"/>
  <c r="P503" i="1"/>
  <c r="P808" i="1"/>
  <c r="P809" i="1"/>
  <c r="P312" i="1"/>
  <c r="P602" i="1"/>
  <c r="P812" i="1"/>
  <c r="P752" i="1"/>
  <c r="P814" i="1"/>
  <c r="P815" i="1"/>
  <c r="P941" i="1"/>
  <c r="P817" i="1"/>
  <c r="P818" i="1"/>
  <c r="P819" i="1"/>
  <c r="P820" i="1"/>
  <c r="P501" i="1"/>
  <c r="P822" i="1"/>
  <c r="P823" i="1"/>
  <c r="P824" i="1"/>
  <c r="P825" i="1"/>
  <c r="P826" i="1"/>
  <c r="P827" i="1"/>
  <c r="P828" i="1"/>
  <c r="P829" i="1"/>
  <c r="P682" i="1"/>
  <c r="P507" i="1"/>
  <c r="P21" i="1"/>
  <c r="P833" i="1"/>
  <c r="P834" i="1"/>
  <c r="P835" i="1"/>
  <c r="P836" i="1"/>
  <c r="P909" i="1"/>
  <c r="P742" i="1"/>
  <c r="P839" i="1"/>
  <c r="P840" i="1"/>
  <c r="P841" i="1"/>
  <c r="P842" i="1"/>
  <c r="P843" i="1"/>
  <c r="P844" i="1"/>
  <c r="P318" i="1"/>
  <c r="P846" i="1"/>
  <c r="P847" i="1"/>
  <c r="P848" i="1"/>
  <c r="P849" i="1"/>
  <c r="P850" i="1"/>
  <c r="P851" i="1"/>
  <c r="P17" i="1"/>
  <c r="P853" i="1"/>
  <c r="P506" i="1"/>
  <c r="P855" i="1"/>
  <c r="P856" i="1"/>
  <c r="P857" i="1"/>
  <c r="P858" i="1"/>
  <c r="P859" i="1"/>
  <c r="P695" i="1"/>
  <c r="P354" i="1"/>
  <c r="P862" i="1"/>
  <c r="P863" i="1"/>
  <c r="P864" i="1"/>
  <c r="P865" i="1"/>
  <c r="P866" i="1"/>
  <c r="P867" i="1"/>
  <c r="P868" i="1"/>
  <c r="P869" i="1"/>
  <c r="P870" i="1"/>
  <c r="P258" i="1"/>
  <c r="P916" i="1"/>
  <c r="P873" i="1"/>
  <c r="P874" i="1"/>
  <c r="P875" i="1"/>
  <c r="P876" i="1"/>
  <c r="P687" i="1"/>
  <c r="P290" i="1"/>
  <c r="P768" i="1"/>
  <c r="P376" i="1"/>
  <c r="P881" i="1"/>
  <c r="P882" i="1"/>
  <c r="P388" i="1"/>
  <c r="P884" i="1"/>
  <c r="P885" i="1"/>
  <c r="P640" i="1"/>
  <c r="P887" i="1"/>
  <c r="P854" i="1"/>
  <c r="P304" i="1"/>
  <c r="P890" i="1"/>
  <c r="P891" i="1"/>
  <c r="P892" i="1"/>
  <c r="P893" i="1"/>
  <c r="P894" i="1"/>
  <c r="P895" i="1"/>
  <c r="P896" i="1"/>
  <c r="P102" i="1"/>
  <c r="P898" i="1"/>
  <c r="P299" i="1"/>
  <c r="P520" i="1"/>
  <c r="P901" i="1"/>
  <c r="P52" i="1"/>
  <c r="P903" i="1"/>
  <c r="P904" i="1"/>
  <c r="P905" i="1"/>
  <c r="P170" i="1"/>
  <c r="P907" i="1"/>
  <c r="P908" i="1"/>
  <c r="P223" i="1"/>
  <c r="P910" i="1"/>
  <c r="P911" i="1"/>
  <c r="P912" i="1"/>
  <c r="P913" i="1"/>
  <c r="P914" i="1"/>
  <c r="P500" i="1"/>
  <c r="P578" i="1"/>
  <c r="P917" i="1"/>
  <c r="P360" i="1"/>
  <c r="P919" i="1"/>
  <c r="P920" i="1"/>
  <c r="P583" i="1"/>
  <c r="P922" i="1"/>
  <c r="P6" i="1"/>
  <c r="P924" i="1"/>
  <c r="P925" i="1"/>
  <c r="P926" i="1"/>
  <c r="P927" i="1"/>
  <c r="P202" i="1"/>
  <c r="P450" i="1"/>
  <c r="P930" i="1"/>
  <c r="P931" i="1"/>
  <c r="P932" i="1"/>
  <c r="P713" i="1"/>
  <c r="P934" i="1"/>
  <c r="P935" i="1"/>
  <c r="P936" i="1"/>
  <c r="P937" i="1"/>
  <c r="P23" i="1"/>
  <c r="P939" i="1"/>
  <c r="P940" i="1"/>
  <c r="P488" i="1"/>
  <c r="P942" i="1"/>
  <c r="P177" i="1"/>
  <c r="P649" i="1"/>
  <c r="P945" i="1"/>
  <c r="P794" i="1"/>
  <c r="P338" i="1"/>
  <c r="P136" i="1"/>
  <c r="P298" i="1"/>
  <c r="P950" i="1"/>
  <c r="P951" i="1"/>
  <c r="P100" i="1"/>
  <c r="P953" i="1"/>
  <c r="P954" i="1"/>
  <c r="P592" i="1"/>
  <c r="P956" i="1"/>
  <c r="P957" i="1"/>
  <c r="P217" i="1"/>
  <c r="P959" i="1"/>
  <c r="P960" i="1"/>
  <c r="P85" i="1"/>
  <c r="P861" i="1"/>
  <c r="P963" i="1"/>
  <c r="P964" i="1"/>
  <c r="P845" i="1"/>
  <c r="P966" i="1"/>
  <c r="P967" i="1"/>
  <c r="P968" i="1"/>
  <c r="P969" i="1"/>
  <c r="P970" i="1"/>
  <c r="P971" i="1"/>
  <c r="P594" i="1"/>
  <c r="P301" i="1"/>
  <c r="P974" i="1"/>
  <c r="P253" i="1"/>
  <c r="P976" i="1"/>
  <c r="P977" i="1"/>
  <c r="P978" i="1"/>
  <c r="P734" i="1"/>
  <c r="P980" i="1"/>
  <c r="P981" i="1"/>
  <c r="P401" i="1"/>
  <c r="P983" i="1"/>
  <c r="P860" i="1"/>
  <c r="P985" i="1"/>
  <c r="P986" i="1"/>
  <c r="P664" i="1"/>
  <c r="P402" i="1"/>
  <c r="P989" i="1"/>
  <c r="P518" i="1"/>
  <c r="P991" i="1"/>
  <c r="P883" i="1"/>
  <c r="P993" i="1"/>
  <c r="P994" i="1"/>
  <c r="P995" i="1"/>
  <c r="P524" i="1"/>
  <c r="P997" i="1"/>
  <c r="P730" i="1"/>
  <c r="P999" i="1"/>
  <c r="P568" i="1"/>
  <c r="P1001" i="1"/>
  <c r="C11" i="6" l="1"/>
  <c r="C19" i="6"/>
  <c r="C27" i="6"/>
  <c r="C35" i="6"/>
  <c r="C43" i="6"/>
  <c r="C51" i="6"/>
  <c r="C59" i="6"/>
  <c r="C67" i="6"/>
  <c r="C75" i="6"/>
  <c r="C83" i="6"/>
  <c r="C91" i="6"/>
  <c r="C99" i="6"/>
  <c r="C107" i="6"/>
  <c r="C115" i="6"/>
  <c r="C123" i="6"/>
  <c r="C131" i="6"/>
  <c r="C139" i="6"/>
  <c r="C147" i="6"/>
  <c r="C155" i="6"/>
  <c r="C163" i="6"/>
  <c r="C171" i="6"/>
  <c r="C179" i="6"/>
  <c r="C187" i="6"/>
  <c r="C195" i="6"/>
  <c r="C203" i="6"/>
  <c r="C211" i="6"/>
  <c r="C219" i="6"/>
  <c r="C227" i="6"/>
  <c r="C235" i="6"/>
  <c r="C243" i="6"/>
  <c r="C251" i="6"/>
  <c r="C259" i="6"/>
  <c r="C267" i="6"/>
  <c r="C275" i="6"/>
  <c r="C283" i="6"/>
  <c r="C291" i="6"/>
  <c r="C299" i="6"/>
  <c r="C307" i="6"/>
  <c r="C315" i="6"/>
  <c r="C323" i="6"/>
  <c r="C331" i="6"/>
  <c r="C339" i="6"/>
  <c r="C347" i="6"/>
  <c r="C355" i="6"/>
  <c r="C363" i="6"/>
  <c r="C371" i="6"/>
  <c r="C379" i="6"/>
  <c r="C387" i="6"/>
  <c r="C395" i="6"/>
  <c r="C403" i="6"/>
  <c r="C411" i="6"/>
  <c r="C419" i="6"/>
  <c r="C427" i="6"/>
  <c r="C435" i="6"/>
  <c r="C443" i="6"/>
  <c r="C451" i="6"/>
  <c r="C459" i="6"/>
  <c r="C467" i="6"/>
  <c r="C475" i="6"/>
  <c r="C483" i="6"/>
  <c r="C491" i="6"/>
  <c r="C499" i="6"/>
  <c r="C507" i="6"/>
  <c r="C515" i="6"/>
  <c r="C523" i="6"/>
  <c r="C531" i="6"/>
  <c r="C539" i="6"/>
  <c r="C547" i="6"/>
  <c r="C555" i="6"/>
  <c r="C563" i="6"/>
  <c r="C56" i="6"/>
  <c r="C144" i="6"/>
  <c r="C240" i="6"/>
  <c r="C312" i="6"/>
  <c r="C368" i="6"/>
  <c r="C416" i="6"/>
  <c r="C480" i="6"/>
  <c r="C536" i="6"/>
  <c r="C4" i="6"/>
  <c r="C12" i="6"/>
  <c r="C20" i="6"/>
  <c r="C28" i="6"/>
  <c r="C36" i="6"/>
  <c r="C44" i="6"/>
  <c r="C52" i="6"/>
  <c r="C60" i="6"/>
  <c r="C68" i="6"/>
  <c r="C76" i="6"/>
  <c r="C84" i="6"/>
  <c r="C92" i="6"/>
  <c r="C100" i="6"/>
  <c r="C108" i="6"/>
  <c r="C116" i="6"/>
  <c r="C124" i="6"/>
  <c r="C132" i="6"/>
  <c r="C140" i="6"/>
  <c r="C148" i="6"/>
  <c r="C156" i="6"/>
  <c r="C164" i="6"/>
  <c r="C172" i="6"/>
  <c r="C180" i="6"/>
  <c r="C188" i="6"/>
  <c r="C196" i="6"/>
  <c r="C204" i="6"/>
  <c r="C212" i="6"/>
  <c r="C220" i="6"/>
  <c r="C228" i="6"/>
  <c r="C236" i="6"/>
  <c r="C244" i="6"/>
  <c r="C252" i="6"/>
  <c r="C260" i="6"/>
  <c r="C268" i="6"/>
  <c r="C276" i="6"/>
  <c r="C284" i="6"/>
  <c r="C292" i="6"/>
  <c r="C300" i="6"/>
  <c r="C308" i="6"/>
  <c r="C316" i="6"/>
  <c r="C324" i="6"/>
  <c r="C332" i="6"/>
  <c r="C340" i="6"/>
  <c r="C348" i="6"/>
  <c r="C356" i="6"/>
  <c r="C364" i="6"/>
  <c r="C372" i="6"/>
  <c r="C380" i="6"/>
  <c r="C388" i="6"/>
  <c r="C396" i="6"/>
  <c r="C404" i="6"/>
  <c r="C412" i="6"/>
  <c r="C420" i="6"/>
  <c r="C428" i="6"/>
  <c r="C436" i="6"/>
  <c r="C444" i="6"/>
  <c r="C452" i="6"/>
  <c r="C460" i="6"/>
  <c r="C468" i="6"/>
  <c r="C476" i="6"/>
  <c r="C484" i="6"/>
  <c r="C492" i="6"/>
  <c r="C500" i="6"/>
  <c r="C508" i="6"/>
  <c r="C516" i="6"/>
  <c r="C524" i="6"/>
  <c r="C532" i="6"/>
  <c r="C540" i="6"/>
  <c r="C548" i="6"/>
  <c r="C556" i="6"/>
  <c r="C564" i="6"/>
  <c r="C32" i="6"/>
  <c r="C96" i="6"/>
  <c r="C152" i="6"/>
  <c r="C216" i="6"/>
  <c r="C320" i="6"/>
  <c r="C376" i="6"/>
  <c r="C464" i="6"/>
  <c r="C528" i="6"/>
  <c r="C5" i="6"/>
  <c r="C13" i="6"/>
  <c r="C21" i="6"/>
  <c r="C29" i="6"/>
  <c r="C37" i="6"/>
  <c r="C45" i="6"/>
  <c r="C53" i="6"/>
  <c r="C61" i="6"/>
  <c r="C69" i="6"/>
  <c r="C77" i="6"/>
  <c r="C85" i="6"/>
  <c r="C93" i="6"/>
  <c r="C101" i="6"/>
  <c r="C109" i="6"/>
  <c r="C117" i="6"/>
  <c r="C125" i="6"/>
  <c r="C133" i="6"/>
  <c r="C141" i="6"/>
  <c r="C149" i="6"/>
  <c r="C157" i="6"/>
  <c r="C165" i="6"/>
  <c r="C173" i="6"/>
  <c r="C181" i="6"/>
  <c r="C189" i="6"/>
  <c r="C197" i="6"/>
  <c r="C205" i="6"/>
  <c r="C213" i="6"/>
  <c r="C221" i="6"/>
  <c r="C229" i="6"/>
  <c r="C237" i="6"/>
  <c r="C245" i="6"/>
  <c r="C253" i="6"/>
  <c r="C261" i="6"/>
  <c r="C269" i="6"/>
  <c r="C277" i="6"/>
  <c r="C285" i="6"/>
  <c r="C293" i="6"/>
  <c r="C301" i="6"/>
  <c r="C309" i="6"/>
  <c r="C317" i="6"/>
  <c r="C325" i="6"/>
  <c r="C333" i="6"/>
  <c r="C341" i="6"/>
  <c r="C349" i="6"/>
  <c r="C357" i="6"/>
  <c r="C365" i="6"/>
  <c r="C373" i="6"/>
  <c r="C381" i="6"/>
  <c r="C389" i="6"/>
  <c r="C397" i="6"/>
  <c r="C405" i="6"/>
  <c r="C413" i="6"/>
  <c r="C421" i="6"/>
  <c r="C429" i="6"/>
  <c r="C437" i="6"/>
  <c r="C445" i="6"/>
  <c r="C453" i="6"/>
  <c r="C461" i="6"/>
  <c r="C469" i="6"/>
  <c r="C477" i="6"/>
  <c r="C485" i="6"/>
  <c r="C493" i="6"/>
  <c r="C501" i="6"/>
  <c r="C509" i="6"/>
  <c r="C517" i="6"/>
  <c r="C525" i="6"/>
  <c r="C533" i="6"/>
  <c r="C541" i="6"/>
  <c r="C549" i="6"/>
  <c r="C557" i="6"/>
  <c r="C565" i="6"/>
  <c r="C24" i="6"/>
  <c r="C64" i="6"/>
  <c r="C104" i="6"/>
  <c r="C176" i="6"/>
  <c r="C232" i="6"/>
  <c r="C272" i="6"/>
  <c r="C328" i="6"/>
  <c r="C384" i="6"/>
  <c r="C424" i="6"/>
  <c r="C472" i="6"/>
  <c r="C520" i="6"/>
  <c r="C3" i="6"/>
  <c r="C6" i="6"/>
  <c r="C14" i="6"/>
  <c r="C22" i="6"/>
  <c r="C30" i="6"/>
  <c r="C38" i="6"/>
  <c r="C46" i="6"/>
  <c r="C54" i="6"/>
  <c r="C62" i="6"/>
  <c r="C70" i="6"/>
  <c r="C78" i="6"/>
  <c r="C86" i="6"/>
  <c r="C94" i="6"/>
  <c r="C102" i="6"/>
  <c r="C110" i="6"/>
  <c r="C118" i="6"/>
  <c r="C126" i="6"/>
  <c r="C134" i="6"/>
  <c r="C142" i="6"/>
  <c r="C150" i="6"/>
  <c r="C158" i="6"/>
  <c r="C166" i="6"/>
  <c r="C174" i="6"/>
  <c r="C182" i="6"/>
  <c r="C190" i="6"/>
  <c r="C198" i="6"/>
  <c r="C206" i="6"/>
  <c r="C214" i="6"/>
  <c r="C222" i="6"/>
  <c r="C230" i="6"/>
  <c r="C238" i="6"/>
  <c r="C246" i="6"/>
  <c r="C254" i="6"/>
  <c r="C262" i="6"/>
  <c r="C270" i="6"/>
  <c r="C278" i="6"/>
  <c r="C286" i="6"/>
  <c r="C294" i="6"/>
  <c r="C302" i="6"/>
  <c r="C310" i="6"/>
  <c r="C318" i="6"/>
  <c r="C326" i="6"/>
  <c r="C334" i="6"/>
  <c r="C342" i="6"/>
  <c r="C350" i="6"/>
  <c r="C358" i="6"/>
  <c r="C366" i="6"/>
  <c r="C374" i="6"/>
  <c r="C382" i="6"/>
  <c r="C390" i="6"/>
  <c r="C398" i="6"/>
  <c r="C406" i="6"/>
  <c r="C414" i="6"/>
  <c r="C422" i="6"/>
  <c r="C430" i="6"/>
  <c r="C438" i="6"/>
  <c r="C446" i="6"/>
  <c r="C454" i="6"/>
  <c r="C462" i="6"/>
  <c r="C470" i="6"/>
  <c r="C478" i="6"/>
  <c r="C486" i="6"/>
  <c r="C494" i="6"/>
  <c r="C502" i="6"/>
  <c r="C510" i="6"/>
  <c r="C518" i="6"/>
  <c r="C526" i="6"/>
  <c r="C534" i="6"/>
  <c r="C542" i="6"/>
  <c r="C550" i="6"/>
  <c r="C558" i="6"/>
  <c r="C566" i="6"/>
  <c r="C16" i="6"/>
  <c r="C88" i="6"/>
  <c r="C136" i="6"/>
  <c r="C184" i="6"/>
  <c r="C224" i="6"/>
  <c r="C280" i="6"/>
  <c r="C352" i="6"/>
  <c r="C408" i="6"/>
  <c r="C456" i="6"/>
  <c r="C504" i="6"/>
  <c r="C552" i="6"/>
  <c r="C7" i="6"/>
  <c r="C15" i="6"/>
  <c r="C23" i="6"/>
  <c r="C31" i="6"/>
  <c r="C39" i="6"/>
  <c r="C47" i="6"/>
  <c r="C55" i="6"/>
  <c r="C63" i="6"/>
  <c r="C71" i="6"/>
  <c r="C79" i="6"/>
  <c r="C87" i="6"/>
  <c r="C95" i="6"/>
  <c r="C103" i="6"/>
  <c r="C111" i="6"/>
  <c r="C119" i="6"/>
  <c r="C127" i="6"/>
  <c r="C135" i="6"/>
  <c r="C143" i="6"/>
  <c r="C151" i="6"/>
  <c r="C159" i="6"/>
  <c r="C167" i="6"/>
  <c r="C175" i="6"/>
  <c r="C183" i="6"/>
  <c r="C191" i="6"/>
  <c r="C199" i="6"/>
  <c r="C207" i="6"/>
  <c r="C215" i="6"/>
  <c r="C223" i="6"/>
  <c r="C231" i="6"/>
  <c r="C239" i="6"/>
  <c r="C247" i="6"/>
  <c r="C255" i="6"/>
  <c r="C263" i="6"/>
  <c r="C271" i="6"/>
  <c r="C279" i="6"/>
  <c r="C287" i="6"/>
  <c r="C295" i="6"/>
  <c r="C303" i="6"/>
  <c r="C311" i="6"/>
  <c r="C319" i="6"/>
  <c r="C327" i="6"/>
  <c r="C335" i="6"/>
  <c r="C343" i="6"/>
  <c r="C351" i="6"/>
  <c r="C359" i="6"/>
  <c r="C367" i="6"/>
  <c r="C375" i="6"/>
  <c r="C383" i="6"/>
  <c r="C391" i="6"/>
  <c r="C399" i="6"/>
  <c r="C407" i="6"/>
  <c r="C415" i="6"/>
  <c r="C423" i="6"/>
  <c r="C431" i="6"/>
  <c r="C439" i="6"/>
  <c r="C447" i="6"/>
  <c r="C455" i="6"/>
  <c r="C463" i="6"/>
  <c r="C471" i="6"/>
  <c r="C479" i="6"/>
  <c r="C487" i="6"/>
  <c r="C495" i="6"/>
  <c r="C503" i="6"/>
  <c r="C511" i="6"/>
  <c r="C519" i="6"/>
  <c r="C527" i="6"/>
  <c r="C535" i="6"/>
  <c r="C543" i="6"/>
  <c r="C551" i="6"/>
  <c r="C559" i="6"/>
  <c r="C567" i="6"/>
  <c r="C8" i="6"/>
  <c r="C128" i="6"/>
  <c r="C192" i="6"/>
  <c r="C248" i="6"/>
  <c r="C304" i="6"/>
  <c r="C360" i="6"/>
  <c r="C432" i="6"/>
  <c r="C496" i="6"/>
  <c r="C560" i="6"/>
  <c r="C9" i="6"/>
  <c r="C17" i="6"/>
  <c r="C25" i="6"/>
  <c r="C33" i="6"/>
  <c r="C41" i="6"/>
  <c r="C49" i="6"/>
  <c r="C57" i="6"/>
  <c r="C65" i="6"/>
  <c r="C73" i="6"/>
  <c r="C81" i="6"/>
  <c r="C89" i="6"/>
  <c r="C97" i="6"/>
  <c r="C105" i="6"/>
  <c r="C113" i="6"/>
  <c r="C121" i="6"/>
  <c r="C129" i="6"/>
  <c r="C137" i="6"/>
  <c r="C145" i="6"/>
  <c r="C153" i="6"/>
  <c r="C161" i="6"/>
  <c r="C169" i="6"/>
  <c r="C177" i="6"/>
  <c r="C185" i="6"/>
  <c r="C193" i="6"/>
  <c r="C201" i="6"/>
  <c r="C209" i="6"/>
  <c r="C217" i="6"/>
  <c r="C225" i="6"/>
  <c r="C233" i="6"/>
  <c r="C241" i="6"/>
  <c r="C249" i="6"/>
  <c r="C257" i="6"/>
  <c r="C265" i="6"/>
  <c r="C273" i="6"/>
  <c r="C281" i="6"/>
  <c r="C289" i="6"/>
  <c r="C297" i="6"/>
  <c r="C305" i="6"/>
  <c r="C313" i="6"/>
  <c r="C321" i="6"/>
  <c r="C329" i="6"/>
  <c r="C337" i="6"/>
  <c r="C345" i="6"/>
  <c r="C353" i="6"/>
  <c r="C361" i="6"/>
  <c r="C369" i="6"/>
  <c r="C377" i="6"/>
  <c r="C385" i="6"/>
  <c r="C393" i="6"/>
  <c r="C401" i="6"/>
  <c r="C409" i="6"/>
  <c r="C417" i="6"/>
  <c r="C425" i="6"/>
  <c r="C433" i="6"/>
  <c r="C441" i="6"/>
  <c r="C449" i="6"/>
  <c r="C457" i="6"/>
  <c r="C465" i="6"/>
  <c r="C473" i="6"/>
  <c r="C481" i="6"/>
  <c r="C489" i="6"/>
  <c r="C497" i="6"/>
  <c r="C505" i="6"/>
  <c r="C513" i="6"/>
  <c r="C521" i="6"/>
  <c r="C529" i="6"/>
  <c r="C537" i="6"/>
  <c r="C545" i="6"/>
  <c r="C553" i="6"/>
  <c r="C561" i="6"/>
  <c r="C48" i="6"/>
  <c r="C80" i="6"/>
  <c r="C120" i="6"/>
  <c r="C160" i="6"/>
  <c r="C200" i="6"/>
  <c r="C256" i="6"/>
  <c r="C296" i="6"/>
  <c r="C336" i="6"/>
  <c r="C400" i="6"/>
  <c r="C448" i="6"/>
  <c r="C512" i="6"/>
  <c r="C10" i="6"/>
  <c r="C18" i="6"/>
  <c r="C26" i="6"/>
  <c r="C34" i="6"/>
  <c r="C42" i="6"/>
  <c r="C50" i="6"/>
  <c r="C58" i="6"/>
  <c r="C66" i="6"/>
  <c r="C74" i="6"/>
  <c r="C82" i="6"/>
  <c r="C90" i="6"/>
  <c r="C98" i="6"/>
  <c r="C106" i="6"/>
  <c r="C114" i="6"/>
  <c r="C122" i="6"/>
  <c r="C130" i="6"/>
  <c r="C138" i="6"/>
  <c r="C146" i="6"/>
  <c r="C154" i="6"/>
  <c r="C162" i="6"/>
  <c r="C170" i="6"/>
  <c r="C178" i="6"/>
  <c r="C186" i="6"/>
  <c r="C194" i="6"/>
  <c r="C202" i="6"/>
  <c r="C210" i="6"/>
  <c r="C218" i="6"/>
  <c r="C226" i="6"/>
  <c r="C234" i="6"/>
  <c r="C242" i="6"/>
  <c r="C250" i="6"/>
  <c r="C258" i="6"/>
  <c r="C266" i="6"/>
  <c r="C274" i="6"/>
  <c r="C282" i="6"/>
  <c r="C290" i="6"/>
  <c r="C298" i="6"/>
  <c r="C306" i="6"/>
  <c r="C314" i="6"/>
  <c r="C322" i="6"/>
  <c r="C330" i="6"/>
  <c r="C338" i="6"/>
  <c r="C346" i="6"/>
  <c r="C354" i="6"/>
  <c r="C362" i="6"/>
  <c r="C370" i="6"/>
  <c r="C378" i="6"/>
  <c r="C386" i="6"/>
  <c r="C394" i="6"/>
  <c r="C402" i="6"/>
  <c r="C410" i="6"/>
  <c r="C418" i="6"/>
  <c r="C426" i="6"/>
  <c r="C434" i="6"/>
  <c r="C442" i="6"/>
  <c r="C450" i="6"/>
  <c r="C458" i="6"/>
  <c r="C466" i="6"/>
  <c r="C474" i="6"/>
  <c r="C482" i="6"/>
  <c r="C490" i="6"/>
  <c r="C498" i="6"/>
  <c r="C506" i="6"/>
  <c r="C514" i="6"/>
  <c r="C522" i="6"/>
  <c r="C530" i="6"/>
  <c r="C538" i="6"/>
  <c r="C546" i="6"/>
  <c r="C554" i="6"/>
  <c r="C562" i="6"/>
  <c r="C40" i="6"/>
  <c r="C72" i="6"/>
  <c r="C112" i="6"/>
  <c r="C168" i="6"/>
  <c r="C208" i="6"/>
  <c r="C264" i="6"/>
  <c r="C288" i="6"/>
  <c r="C344" i="6"/>
  <c r="C392" i="6"/>
  <c r="C440" i="6"/>
  <c r="C488" i="6"/>
  <c r="C544" i="6"/>
  <c r="E10" i="5"/>
  <c r="G10" i="5" s="1"/>
  <c r="E8" i="5"/>
  <c r="G8" i="5" s="1"/>
  <c r="E7" i="5"/>
  <c r="G7" i="5" s="1"/>
  <c r="E9" i="5"/>
  <c r="H9" i="5" s="1"/>
  <c r="E6" i="5"/>
  <c r="F6" i="5" s="1"/>
  <c r="E2" i="5"/>
  <c r="F2" i="5" s="1"/>
  <c r="E13" i="5"/>
  <c r="F13" i="5" s="1"/>
  <c r="E5" i="5"/>
  <c r="H5" i="5" s="1"/>
  <c r="E12" i="5"/>
  <c r="H12" i="5" s="1"/>
  <c r="E4" i="5"/>
  <c r="H4" i="5" s="1"/>
  <c r="E11" i="5"/>
  <c r="G11" i="5" s="1"/>
  <c r="E3" i="5"/>
  <c r="F3" i="5" s="1"/>
  <c r="H10" i="5" l="1"/>
  <c r="F10" i="5"/>
  <c r="H8" i="5"/>
  <c r="F7" i="5"/>
  <c r="F8" i="5"/>
  <c r="H7" i="5"/>
  <c r="F12" i="5"/>
  <c r="F9" i="5"/>
  <c r="G6" i="5"/>
  <c r="G9" i="5"/>
  <c r="F4" i="5"/>
  <c r="H6" i="5"/>
  <c r="G12" i="5"/>
  <c r="H2" i="5"/>
  <c r="G3" i="5"/>
  <c r="G4" i="5"/>
  <c r="H3" i="5"/>
  <c r="G2" i="5"/>
  <c r="F11" i="5"/>
  <c r="G13" i="5"/>
  <c r="G5" i="5"/>
  <c r="H13" i="5"/>
  <c r="F5" i="5"/>
  <c r="H11" i="5"/>
</calcChain>
</file>

<file path=xl/sharedStrings.xml><?xml version="1.0" encoding="utf-8"?>
<sst xmlns="http://schemas.openxmlformats.org/spreadsheetml/2006/main" count="9062" uniqueCount="2123">
  <si>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</si>
  <si>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</si>
  <si>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</si>
  <si>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</si>
  <si>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</si>
  <si>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</si>
  <si>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</si>
  <si>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</si>
  <si>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</si>
  <si>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</si>
  <si>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</si>
  <si>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</si>
  <si>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</si>
  <si>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</si>
  <si>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</si>
  <si>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</si>
  <si>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</si>
  <si>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</si>
  <si>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</si>
  <si>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</si>
  <si>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</si>
  <si>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</si>
  <si>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</si>
  <si>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</si>
  <si>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</si>
  <si>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</si>
  <si>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</si>
  <si>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</si>
  <si>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</si>
  <si>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</si>
  <si>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</si>
  <si>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</si>
  <si>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</si>
  <si>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</si>
  <si>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</si>
  <si>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</si>
  <si>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</si>
  <si>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</si>
  <si>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</si>
  <si>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</si>
  <si>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</si>
  <si>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</si>
  <si>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</si>
  <si>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</si>
  <si>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</si>
  <si>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</si>
  <si>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</si>
  <si>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</si>
  <si>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</si>
  <si>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</si>
  <si>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</si>
  <si>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</si>
  <si>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</si>
  <si>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</si>
  <si>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</si>
  <si>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</si>
  <si>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</si>
  <si>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</si>
  <si>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</si>
  <si>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</si>
  <si>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</si>
  <si>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</si>
  <si>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</si>
  <si>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</si>
  <si>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</si>
  <si>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</si>
  <si>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</si>
  <si>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</si>
  <si>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</si>
  <si>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</si>
  <si>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</si>
  <si>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</si>
  <si>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</si>
  <si>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</si>
  <si>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</si>
  <si>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</si>
  <si>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</si>
  <si>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</si>
  <si>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</si>
  <si>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</si>
  <si>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</si>
  <si>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</si>
  <si>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</si>
  <si>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</si>
  <si>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</si>
  <si>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</si>
  <si>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</si>
  <si>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</si>
  <si>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</si>
  <si>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</si>
  <si>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</si>
  <si>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</si>
  <si>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</si>
  <si>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</si>
  <si>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</si>
  <si>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</si>
  <si>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</si>
  <si>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</si>
  <si>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</si>
  <si>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</si>
  <si>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</si>
  <si>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</si>
  <si>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</si>
  <si>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</si>
  <si>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</si>
  <si>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</si>
  <si>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</si>
  <si>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</si>
  <si>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</si>
  <si>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</si>
  <si>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</si>
  <si>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</si>
  <si>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</si>
  <si>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</si>
  <si>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</si>
  <si>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</si>
  <si>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</si>
  <si>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</si>
  <si>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</si>
  <si>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</si>
  <si>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</si>
  <si>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</si>
  <si>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</si>
  <si>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</si>
  <si>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</si>
  <si>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</si>
  <si>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</si>
  <si>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</si>
  <si>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</si>
  <si>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</si>
  <si>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</si>
  <si>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</si>
  <si>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</si>
  <si>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</si>
  <si>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</si>
  <si>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</si>
  <si>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</si>
  <si>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</si>
  <si>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</si>
  <si>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</si>
  <si>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</si>
  <si>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</si>
  <si>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</si>
  <si>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</si>
  <si>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</si>
  <si>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</si>
  <si>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</si>
  <si>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</si>
  <si>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</si>
  <si>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</si>
  <si>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</si>
  <si>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</si>
  <si>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</si>
  <si>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</si>
  <si>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</si>
  <si>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</si>
  <si>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</si>
  <si>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</si>
  <si>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</si>
  <si>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</si>
  <si>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</si>
  <si>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</si>
  <si>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</si>
  <si>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</si>
  <si>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</si>
  <si>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</si>
  <si>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</si>
  <si>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</si>
  <si>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</si>
  <si>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</si>
  <si>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</si>
  <si>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</si>
  <si>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</si>
  <si>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</si>
  <si>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</si>
  <si>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</si>
  <si>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</si>
  <si>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</si>
  <si>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</si>
  <si>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</si>
  <si>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</si>
  <si>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</si>
  <si>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</si>
  <si>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</si>
  <si>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</si>
  <si>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</si>
  <si>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</si>
  <si>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</si>
  <si>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</si>
  <si>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</si>
  <si>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</si>
  <si>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</si>
  <si>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</si>
  <si>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</si>
  <si>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</si>
  <si>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</si>
  <si>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</si>
  <si>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</si>
  <si>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</si>
  <si>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</si>
  <si>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</si>
  <si>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</si>
  <si>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</si>
  <si>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</si>
  <si>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</si>
  <si>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</si>
  <si>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</si>
  <si>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</si>
  <si>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</si>
  <si>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</si>
  <si>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</si>
  <si>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</si>
  <si>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</si>
  <si>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</si>
  <si>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</si>
  <si>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</si>
  <si>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</si>
  <si>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</si>
  <si>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</si>
  <si>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</si>
  <si>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</si>
  <si>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</si>
  <si>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</si>
  <si>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</si>
  <si>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</si>
  <si>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</si>
  <si>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</si>
  <si>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</si>
  <si>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</si>
  <si>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</si>
  <si>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</si>
  <si>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</si>
  <si>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</si>
  <si>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</si>
  <si>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</si>
  <si>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</si>
  <si>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</si>
  <si>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</si>
  <si>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</si>
  <si>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</si>
  <si>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</si>
  <si>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</si>
  <si>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</si>
  <si>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</si>
  <si>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</si>
  <si>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</si>
  <si>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</si>
  <si>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</si>
  <si>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</si>
  <si>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</si>
  <si>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</si>
  <si>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</si>
  <si>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</si>
  <si>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</si>
  <si>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</si>
  <si>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</si>
  <si>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</si>
  <si>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</si>
  <si>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</si>
  <si>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</si>
  <si>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</si>
  <si>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</si>
  <si>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</si>
  <si>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</si>
  <si>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</si>
  <si>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</si>
  <si>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</si>
  <si>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</si>
  <si>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</si>
  <si>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</si>
  <si>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</si>
  <si>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</si>
  <si>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</si>
  <si>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</si>
  <si>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</si>
  <si>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</si>
  <si>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</si>
  <si>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</si>
  <si>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</si>
  <si>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</si>
  <si>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</si>
  <si>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</si>
  <si>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</si>
  <si>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</si>
  <si>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</si>
  <si>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</si>
  <si>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</si>
  <si>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</si>
  <si>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</si>
  <si>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</si>
  <si>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</si>
  <si>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</si>
  <si>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</si>
  <si>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</si>
  <si>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</si>
  <si>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</si>
  <si>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</si>
  <si>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</si>
  <si>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</si>
  <si>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</si>
  <si>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</si>
  <si>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</si>
  <si>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</si>
  <si>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</si>
  <si>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</si>
  <si>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</si>
  <si>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</si>
  <si>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</si>
  <si>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</si>
  <si>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</si>
  <si>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</si>
  <si>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</si>
  <si>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</si>
  <si>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</si>
  <si>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</si>
  <si>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</si>
  <si>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</si>
  <si>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</si>
  <si>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</si>
  <si>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</si>
  <si>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</si>
  <si>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</si>
  <si>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</si>
  <si>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</si>
  <si>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</si>
  <si>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</si>
  <si>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</si>
  <si>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</si>
  <si>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</si>
  <si>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</si>
  <si>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</si>
  <si>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</si>
  <si>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</si>
  <si>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</si>
  <si>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</si>
  <si>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</si>
  <si>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</si>
  <si>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</si>
  <si>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</si>
  <si>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</si>
  <si>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</si>
  <si>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</si>
  <si>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</si>
  <si>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</si>
  <si>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</si>
  <si>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</si>
  <si>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</si>
  <si>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</si>
  <si>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</si>
  <si>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</si>
  <si>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</si>
  <si>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</si>
  <si>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</si>
  <si>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</si>
  <si>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</si>
  <si>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</si>
  <si>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</si>
  <si>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</si>
  <si>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</si>
  <si>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</si>
  <si>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</si>
  <si>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</si>
  <si>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</si>
  <si>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</si>
  <si>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</si>
  <si>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</si>
  <si>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</si>
  <si>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</si>
  <si>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</si>
  <si>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</si>
  <si>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</si>
  <si>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</si>
  <si>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</si>
  <si>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</si>
  <si>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</si>
  <si>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</si>
  <si>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</si>
  <si>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</si>
  <si>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</si>
  <si>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</si>
  <si>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</si>
  <si>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</si>
  <si>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</si>
  <si>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</si>
  <si>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</si>
  <si>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</si>
  <si>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</si>
  <si>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</si>
  <si>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</si>
  <si>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</si>
  <si>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</si>
  <si>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</si>
  <si>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</si>
  <si>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</si>
  <si>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</si>
  <si>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</si>
  <si>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</si>
  <si>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</si>
  <si>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</si>
  <si>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</si>
  <si>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</si>
  <si>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</si>
  <si>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</si>
  <si>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</si>
  <si>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</si>
  <si>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</si>
  <si>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</si>
  <si>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</si>
  <si>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</si>
  <si>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</si>
  <si>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</si>
  <si>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</si>
  <si>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</si>
  <si>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</si>
  <si>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</si>
  <si>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</si>
  <si>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</si>
  <si>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</si>
  <si>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</si>
  <si>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</si>
  <si>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</si>
  <si>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</si>
  <si>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</si>
  <si>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</si>
  <si>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</si>
  <si>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</si>
  <si>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</si>
  <si>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</si>
  <si>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</si>
  <si>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</si>
  <si>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</si>
  <si>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</si>
  <si>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</si>
  <si>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</si>
  <si>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</si>
  <si>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</si>
  <si>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</si>
  <si>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</si>
  <si>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</si>
  <si>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</si>
  <si>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</si>
  <si>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</si>
  <si>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</si>
  <si>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</si>
  <si>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</si>
  <si>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</si>
  <si>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</si>
  <si>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</si>
  <si>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</si>
  <si>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</si>
  <si>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</si>
  <si>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</si>
  <si>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</si>
  <si>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</si>
  <si>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</si>
  <si>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</si>
  <si>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</si>
  <si>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</si>
  <si>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</si>
  <si>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</si>
  <si>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</si>
  <si>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</si>
  <si>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</si>
  <si>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</si>
  <si>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</si>
  <si>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</si>
  <si>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</si>
  <si>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</si>
  <si>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</si>
  <si>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</si>
  <si>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</si>
  <si>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</si>
  <si>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</si>
  <si>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</si>
  <si>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</si>
  <si>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</si>
  <si>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</si>
  <si>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</si>
  <si>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</si>
  <si>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</si>
  <si>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</si>
  <si>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</si>
  <si>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</si>
  <si>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</si>
  <si>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</si>
  <si>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</si>
  <si>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</si>
  <si>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</si>
  <si>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</si>
  <si>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</si>
  <si>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</si>
  <si>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</si>
  <si>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</si>
  <si>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</si>
  <si>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</si>
  <si>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</si>
  <si>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</si>
  <si>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</si>
  <si>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</si>
  <si>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</si>
  <si>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</si>
  <si>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</si>
  <si>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</si>
  <si>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</si>
  <si>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</si>
  <si>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</si>
  <si>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</si>
  <si>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</si>
  <si>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</si>
  <si>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</si>
  <si>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</si>
  <si>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</si>
  <si>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</si>
  <si>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</si>
  <si>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</si>
  <si>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</si>
  <si>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</si>
  <si>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</si>
  <si>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</si>
  <si>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</si>
  <si>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</si>
  <si>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</si>
  <si>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</si>
  <si>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</si>
  <si>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</si>
  <si>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</si>
  <si>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</si>
  <si>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</si>
  <si>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</si>
  <si>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</si>
  <si>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</si>
  <si>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</si>
  <si>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</si>
  <si>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</si>
  <si>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</si>
  <si>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</si>
  <si>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</si>
  <si>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</si>
  <si>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</si>
  <si>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</si>
  <si>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</si>
  <si>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</si>
  <si>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</si>
  <si>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</si>
  <si>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</si>
  <si>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</si>
  <si>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</si>
  <si>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</si>
  <si>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</si>
  <si>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</si>
  <si>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</si>
  <si>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</si>
  <si>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</si>
  <si>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</si>
  <si>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</si>
  <si>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</si>
  <si>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</si>
  <si>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</si>
  <si>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</si>
  <si>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</si>
  <si>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</si>
  <si>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</si>
  <si>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</si>
  <si>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</si>
  <si>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</si>
  <si>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</si>
  <si>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</si>
  <si>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</si>
  <si>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</si>
  <si>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</si>
  <si>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</si>
  <si>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</si>
  <si>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</si>
  <si>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</si>
  <si>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</si>
  <si>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</si>
  <si>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</si>
  <si>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</si>
  <si>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</si>
  <si>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</si>
  <si>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</si>
  <si>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</si>
  <si>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</si>
  <si>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</si>
  <si>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</si>
  <si>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</si>
  <si>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</si>
  <si>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</si>
  <si>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</si>
  <si>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</si>
  <si>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</si>
  <si>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</si>
  <si>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</si>
  <si>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</si>
  <si>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</si>
  <si>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</si>
  <si>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</si>
  <si>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</si>
  <si>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</si>
  <si>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</si>
  <si>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</si>
  <si>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</si>
  <si>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</si>
  <si>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</si>
  <si>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</si>
  <si>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</si>
  <si>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</si>
  <si>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</si>
  <si>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</si>
  <si>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</si>
  <si>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</si>
  <si>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</si>
  <si>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</si>
  <si>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</si>
  <si>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</si>
  <si>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</si>
  <si>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</si>
  <si>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</si>
  <si>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</si>
  <si>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</si>
  <si>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</si>
  <si>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</si>
  <si>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</si>
  <si>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</si>
  <si>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</si>
  <si>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</si>
  <si>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</si>
  <si>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</si>
  <si>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</si>
  <si>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</si>
  <si>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</si>
  <si>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</si>
  <si>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</si>
  <si>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</si>
  <si>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</si>
  <si>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</si>
  <si>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</si>
  <si>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</si>
  <si>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</si>
  <si>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</si>
  <si>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</si>
  <si>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</si>
  <si>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</si>
  <si>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</si>
  <si>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</si>
  <si>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</si>
  <si>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</si>
  <si>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</si>
  <si>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</si>
  <si>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</si>
  <si>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</si>
  <si>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</si>
  <si>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</si>
  <si>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</si>
  <si>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</si>
  <si>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</si>
  <si>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</si>
  <si>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</si>
  <si>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</si>
  <si>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</si>
  <si>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</si>
  <si>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</si>
  <si>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</si>
  <si>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</si>
  <si>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</si>
  <si>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</si>
  <si>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</si>
  <si>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</si>
  <si>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</si>
  <si>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</si>
  <si>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</si>
  <si>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</si>
  <si>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</si>
  <si>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</si>
  <si>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</si>
  <si>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</si>
  <si>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</si>
  <si>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</si>
  <si>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</si>
  <si>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</si>
  <si>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</si>
  <si>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</si>
  <si>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</si>
  <si>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</si>
  <si>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</si>
  <si>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</si>
  <si>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</si>
  <si>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</si>
  <si>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</si>
  <si>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</si>
  <si>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</si>
  <si>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</si>
  <si>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</si>
  <si>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</si>
  <si>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</si>
  <si>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</si>
  <si>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</si>
  <si>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</si>
  <si>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</si>
  <si>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</si>
  <si>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</si>
  <si>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</si>
  <si>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</si>
  <si>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</si>
  <si>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</si>
  <si>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</si>
  <si>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</si>
  <si>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</si>
  <si>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</si>
  <si>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</si>
  <si>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</si>
  <si>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</si>
  <si>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</si>
  <si>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</si>
  <si>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</si>
  <si>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</si>
  <si>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</si>
  <si>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</si>
  <si>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</si>
  <si>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</si>
  <si>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</si>
  <si>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</si>
  <si>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</si>
  <si>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</si>
  <si>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</si>
  <si>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</si>
  <si>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</si>
  <si>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</si>
  <si>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</si>
  <si>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</si>
  <si>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</si>
  <si>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</si>
  <si>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</si>
  <si>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</si>
  <si>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</si>
  <si>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</si>
  <si>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</si>
  <si>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</si>
  <si>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</si>
  <si>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</si>
  <si>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</si>
  <si>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</si>
  <si>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</si>
  <si>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</si>
  <si>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</si>
  <si>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</si>
  <si>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</si>
  <si>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</si>
  <si>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</si>
  <si>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</si>
  <si>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</si>
  <si>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</si>
  <si>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</si>
  <si>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</si>
  <si>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</si>
  <si>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</si>
  <si>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</si>
  <si>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</si>
  <si>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</si>
  <si>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</si>
  <si>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</si>
  <si>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</si>
  <si>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</si>
  <si>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</si>
  <si>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</si>
  <si>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</si>
  <si>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</si>
  <si>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</si>
  <si>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</si>
  <si>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</si>
  <si>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</si>
  <si>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</si>
  <si>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</si>
  <si>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</si>
  <si>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</si>
  <si>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</si>
  <si>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</si>
  <si>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</si>
  <si>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</si>
  <si>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</si>
  <si>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</si>
  <si>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</si>
  <si>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</si>
  <si>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</si>
  <si>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</si>
  <si>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</si>
  <si>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</si>
  <si>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</si>
  <si>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</si>
  <si>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</si>
  <si>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</si>
  <si>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</si>
  <si>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</si>
  <si>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</si>
  <si>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</si>
  <si>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</si>
  <si>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</si>
  <si>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</si>
  <si>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</si>
  <si>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</si>
  <si>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</si>
  <si>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</si>
  <si>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</si>
  <si>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</si>
  <si>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</si>
  <si>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</si>
  <si>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</si>
  <si>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</si>
  <si>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</si>
  <si>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</si>
  <si>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</si>
  <si>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</si>
  <si>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</si>
  <si>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</si>
  <si>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</si>
  <si>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</si>
  <si>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</si>
  <si>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</si>
  <si>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</si>
  <si>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</si>
  <si>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</si>
  <si>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</si>
  <si>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</si>
  <si>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</si>
  <si>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</si>
  <si>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</si>
  <si>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</si>
  <si>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</si>
  <si>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</si>
  <si>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</si>
  <si>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</si>
  <si>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</si>
  <si>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</si>
  <si>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</si>
  <si>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</si>
  <si>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</si>
  <si>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</si>
  <si>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</si>
  <si>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</si>
  <si>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</si>
  <si>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</si>
  <si>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</si>
  <si>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</si>
  <si>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</si>
  <si>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</si>
  <si>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</si>
  <si>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</si>
  <si>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</si>
  <si>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</si>
  <si>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</si>
  <si>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</si>
  <si>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</si>
  <si>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</si>
  <si>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</si>
  <si>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</si>
  <si>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</si>
  <si>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</si>
  <si>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</si>
  <si>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</si>
  <si>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</si>
  <si>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</si>
  <si>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</si>
  <si>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</si>
  <si>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</si>
  <si>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</si>
  <si>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</si>
  <si>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</si>
  <si>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</si>
  <si>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</si>
  <si>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</si>
  <si>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</si>
  <si>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</si>
  <si>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</si>
  <si>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</si>
  <si>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</si>
  <si>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</si>
  <si>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</si>
  <si>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</si>
  <si>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</si>
  <si>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</si>
  <si>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</si>
  <si>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</si>
  <si>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</si>
  <si>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</si>
  <si>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</si>
  <si>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</si>
  <si>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</si>
  <si>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</si>
  <si>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</si>
  <si>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</si>
  <si>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</si>
  <si>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</si>
  <si>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</si>
  <si>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</si>
  <si>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</si>
  <si>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</si>
  <si>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</si>
  <si>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</si>
  <si>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</si>
  <si>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</si>
  <si>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</si>
  <si>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</si>
  <si>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</si>
  <si>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</si>
  <si>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</si>
  <si>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</si>
  <si>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</si>
  <si>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</si>
  <si>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</si>
  <si>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</si>
  <si>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</si>
  <si>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</si>
  <si>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</si>
  <si>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</si>
  <si>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</si>
  <si>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</si>
  <si>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</si>
  <si>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</si>
  <si>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</si>
  <si>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</si>
  <si>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</si>
  <si>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</si>
  <si>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</si>
  <si>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</si>
  <si>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</si>
  <si>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</si>
  <si>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</si>
  <si>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</si>
  <si>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</si>
  <si>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</si>
  <si>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</si>
  <si>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</si>
  <si>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</si>
  <si>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</si>
  <si>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</si>
  <si>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</si>
  <si>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</si>
  <si>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</si>
  <si>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</si>
  <si>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</si>
  <si>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</si>
  <si>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</si>
  <si>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</si>
  <si>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</si>
  <si>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</si>
  <si>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</si>
  <si>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</si>
  <si>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</si>
  <si>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</si>
  <si>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</si>
  <si>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</si>
  <si>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</si>
  <si>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</si>
  <si>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</si>
  <si>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</si>
  <si>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</si>
  <si>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</si>
  <si>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</si>
  <si>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</si>
  <si>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</si>
  <si>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</si>
  <si>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</si>
  <si>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</si>
  <si>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</si>
  <si>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</si>
  <si>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</si>
  <si>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</si>
  <si>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</si>
  <si>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</si>
  <si>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</si>
  <si>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</si>
  <si>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</si>
  <si>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</si>
  <si>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</si>
  <si>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</si>
  <si>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</si>
  <si>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</si>
  <si>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</si>
  <si>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</si>
  <si>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</si>
  <si>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</si>
  <si>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</si>
  <si>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</si>
  <si>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</si>
  <si>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</si>
  <si>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</si>
  <si>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</si>
  <si>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</si>
  <si>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</si>
  <si>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</si>
  <si>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</si>
  <si>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</si>
  <si>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</si>
  <si>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</si>
  <si>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</si>
  <si>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</si>
  <si>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</si>
  <si>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</si>
  <si>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</si>
  <si>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</si>
  <si>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</si>
  <si>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</si>
  <si>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</si>
  <si>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</si>
  <si>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</si>
  <si>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</si>
  <si>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</si>
  <si>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</si>
  <si>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</si>
  <si>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</si>
  <si>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</si>
  <si>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</si>
  <si>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</si>
  <si>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</si>
  <si>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</si>
  <si>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</si>
  <si>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</si>
  <si>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</si>
  <si>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</si>
  <si>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</si>
  <si>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</si>
  <si>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</si>
  <si>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</si>
  <si>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</si>
  <si>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</si>
  <si>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</si>
  <si>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</si>
  <si>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</si>
  <si>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</si>
  <si>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</si>
  <si>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</si>
  <si>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</si>
  <si>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</si>
  <si>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</si>
  <si>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</si>
  <si>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</si>
  <si>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</si>
  <si>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</si>
  <si>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</si>
  <si>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</si>
  <si>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</si>
  <si>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</si>
  <si>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</si>
  <si>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</si>
  <si>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</si>
  <si>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</si>
  <si>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</si>
  <si>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</si>
  <si>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</si>
  <si>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</si>
  <si>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</si>
  <si>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</si>
  <si>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</si>
  <si>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</si>
  <si>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</si>
  <si>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</si>
  <si>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</si>
  <si>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</si>
  <si>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</si>
  <si>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</si>
  <si>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</si>
  <si>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</si>
  <si>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</si>
  <si>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</si>
  <si>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</si>
  <si>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</si>
  <si>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</si>
  <si>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</si>
  <si>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</si>
  <si>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</si>
  <si>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</si>
  <si>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</si>
  <si>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</si>
  <si>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</si>
  <si>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</si>
  <si>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</si>
  <si>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</si>
  <si>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</si>
  <si>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</si>
  <si>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</si>
  <si>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</si>
  <si>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</si>
  <si>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</si>
  <si>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</si>
  <si>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</si>
  <si>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</si>
  <si>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</si>
  <si>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</si>
  <si>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</si>
  <si>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</si>
  <si>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</si>
  <si>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</si>
  <si>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</si>
  <si>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</si>
  <si>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</si>
  <si>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</si>
  <si>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</si>
  <si>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</si>
  <si>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</si>
  <si>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</si>
  <si>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</si>
  <si>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</si>
  <si>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</si>
  <si>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</si>
  <si>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</si>
  <si>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</si>
  <si>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</si>
  <si>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</si>
  <si>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</si>
  <si>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</si>
  <si>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</si>
  <si>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</si>
  <si>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</si>
  <si>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</si>
  <si>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</si>
  <si>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</si>
  <si>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</si>
  <si>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</si>
  <si>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</si>
  <si>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</si>
  <si>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</si>
  <si>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</si>
  <si>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</si>
  <si>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</si>
  <si>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</si>
  <si>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</si>
  <si>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</si>
  <si>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</si>
  <si>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</si>
  <si>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</si>
  <si>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</si>
  <si>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</si>
  <si>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</si>
  <si>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</si>
  <si>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</si>
  <si>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</si>
  <si>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</si>
  <si>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</si>
  <si>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</si>
  <si>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</si>
  <si>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</si>
  <si>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</si>
  <si>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</si>
  <si>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</si>
  <si>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</si>
  <si>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</si>
  <si>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</si>
  <si>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</si>
  <si>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</si>
  <si>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</si>
  <si>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</si>
  <si>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</si>
  <si>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</si>
  <si>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</si>
  <si>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</si>
  <si>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</si>
  <si>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</si>
  <si>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</si>
  <si>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</si>
  <si>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</si>
  <si>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</si>
  <si>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</si>
  <si>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</si>
  <si>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</si>
  <si>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</si>
  <si>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</si>
  <si>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</si>
  <si>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</si>
  <si>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</si>
  <si>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</si>
  <si>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</si>
  <si>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</si>
  <si>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</si>
  <si>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</si>
  <si>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</si>
  <si>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</si>
  <si>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</si>
  <si>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</si>
  <si>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</si>
  <si>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</si>
  <si>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</si>
  <si>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</si>
  <si>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</si>
  <si>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</si>
  <si>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</si>
  <si>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</si>
  <si>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</si>
  <si>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</si>
  <si>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</si>
  <si>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</si>
  <si>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</si>
  <si>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</si>
  <si>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</si>
  <si>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</si>
  <si>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</si>
  <si>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</si>
  <si>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</si>
  <si>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</si>
  <si>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</si>
  <si>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</si>
  <si>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</si>
  <si>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</si>
  <si>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</si>
  <si>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</si>
  <si>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</si>
  <si>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</si>
  <si>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</si>
  <si>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</si>
  <si>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</si>
  <si>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</si>
  <si>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</si>
  <si>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</si>
  <si>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</si>
  <si>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</si>
  <si>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</si>
  <si>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</si>
  <si>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</si>
  <si>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</si>
  <si>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</si>
  <si>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</si>
  <si>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</si>
  <si>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</si>
  <si>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</si>
  <si>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</si>
  <si>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</si>
  <si>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</si>
  <si>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</si>
  <si>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</si>
  <si>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</si>
  <si>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</si>
  <si>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</si>
  <si>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</si>
  <si>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</si>
  <si>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</si>
  <si>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</si>
  <si>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</si>
  <si>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</si>
  <si>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</si>
  <si>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</si>
  <si>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</si>
  <si>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</si>
  <si>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</si>
  <si>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</si>
  <si>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</si>
  <si>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</si>
  <si>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</si>
  <si>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</si>
  <si>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</si>
  <si>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</si>
  <si>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</si>
  <si>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</si>
  <si>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</si>
  <si>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</si>
  <si>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</si>
  <si>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</si>
  <si>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</si>
  <si>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</si>
  <si>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</si>
  <si>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</si>
  <si>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</si>
  <si>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</si>
  <si>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</si>
  <si>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</si>
  <si>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</si>
  <si>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</si>
  <si>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</si>
  <si>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</si>
  <si>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</si>
  <si>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</si>
  <si>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</si>
  <si>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</si>
  <si>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</si>
  <si>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</si>
  <si>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</si>
  <si>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</si>
  <si>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</si>
  <si>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</si>
  <si>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</si>
  <si>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</si>
  <si>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</si>
  <si>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</si>
  <si>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</si>
  <si>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</si>
  <si>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</si>
  <si>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</si>
  <si>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</si>
  <si>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</si>
  <si>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</si>
  <si>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</si>
  <si>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</si>
  <si>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</si>
  <si>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</si>
  <si>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</si>
  <si>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</si>
  <si>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</si>
  <si>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</si>
  <si>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</si>
  <si>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</si>
  <si>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</si>
  <si>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</si>
  <si>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</si>
  <si>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</si>
  <si>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</si>
  <si>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</si>
  <si>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</si>
  <si>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</si>
  <si>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</si>
  <si>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</si>
  <si>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</si>
  <si>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</si>
  <si>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</si>
  <si>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</si>
  <si>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</si>
  <si>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</si>
  <si>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</si>
  <si>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</si>
  <si>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</si>
  <si>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</si>
  <si>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</si>
  <si>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</si>
  <si>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</si>
  <si>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</si>
  <si>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</si>
  <si>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</si>
  <si>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</si>
  <si>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</si>
  <si>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</si>
  <si>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</si>
  <si>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</si>
  <si>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</si>
  <si>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</si>
  <si>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</si>
  <si>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</si>
  <si>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</si>
  <si>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</si>
  <si>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</si>
  <si>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</si>
  <si>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</si>
  <si>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</si>
  <si>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</si>
  <si>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</si>
  <si>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</si>
  <si>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</si>
  <si>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</si>
  <si>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</si>
  <si>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</si>
  <si>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</si>
  <si>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</si>
  <si>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</si>
  <si>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</si>
  <si>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</si>
  <si>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</si>
  <si>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</si>
  <si>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</si>
  <si>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</si>
  <si>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</si>
  <si>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</si>
  <si>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</si>
  <si>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</si>
  <si>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</si>
  <si>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</si>
  <si>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</si>
  <si>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</si>
  <si>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</si>
  <si>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</si>
  <si>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</si>
  <si>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</si>
  <si>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</si>
  <si>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</si>
  <si>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</si>
  <si>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</si>
  <si>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</si>
  <si>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</si>
  <si>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</si>
  <si>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</si>
  <si>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</si>
  <si>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</si>
  <si>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</si>
  <si>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</si>
  <si>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</si>
  <si>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</si>
  <si>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</si>
  <si>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</si>
  <si>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</si>
  <si>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</si>
  <si>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</si>
  <si>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</si>
  <si>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</si>
  <si>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</si>
  <si>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</si>
  <si>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</si>
  <si>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</si>
  <si>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</si>
  <si>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</si>
  <si>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</si>
  <si>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</si>
  <si>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</si>
  <si>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</si>
  <si>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</si>
  <si>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</si>
  <si>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</si>
  <si>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</si>
  <si>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</si>
  <si>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</si>
  <si>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</si>
  <si>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</si>
  <si>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</si>
  <si>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</si>
  <si>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</si>
  <si>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</si>
  <si>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</si>
  <si>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</si>
  <si>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</si>
  <si>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</si>
  <si>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</si>
  <si>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</si>
  <si>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</si>
  <si>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</si>
  <si>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</si>
  <si>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</si>
  <si>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</si>
  <si>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</si>
  <si>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</si>
  <si>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</si>
  <si>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</si>
  <si>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</si>
  <si>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</si>
  <si>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</si>
  <si>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</si>
  <si>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</si>
  <si>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</si>
  <si>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</si>
  <si>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</si>
  <si>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</si>
  <si>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</si>
  <si>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</si>
  <si>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</si>
  <si>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</si>
  <si>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</si>
  <si>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</si>
  <si>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</si>
  <si>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</si>
  <si>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</si>
  <si>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</si>
  <si>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</si>
  <si>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</si>
  <si>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</si>
  <si>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</si>
  <si>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</si>
  <si>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</si>
  <si>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</si>
  <si>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</si>
  <si>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</si>
  <si>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</si>
  <si>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</si>
  <si>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</si>
  <si>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</si>
  <si>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</si>
  <si>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</si>
  <si>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</si>
  <si>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</si>
  <si>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</si>
  <si>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</si>
  <si>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</si>
  <si>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</si>
  <si>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</si>
  <si>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</si>
  <si>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</si>
  <si>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</si>
  <si>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</si>
  <si>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</si>
  <si>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</si>
  <si>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</si>
  <si>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</si>
  <si>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</si>
  <si>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</si>
  <si>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</si>
  <si>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</si>
  <si>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</si>
  <si>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</si>
  <si>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</si>
  <si>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</si>
  <si>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</si>
  <si>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</si>
  <si>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</si>
  <si>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</si>
  <si>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</si>
  <si>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</si>
  <si>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</si>
  <si>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</si>
  <si>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</si>
  <si>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</si>
  <si>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</si>
  <si>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</si>
  <si>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</si>
  <si>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</si>
  <si>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</si>
  <si>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</si>
  <si>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</si>
  <si>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</si>
  <si>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</si>
  <si>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</si>
  <si>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</si>
  <si>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</si>
  <si>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</si>
  <si>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</si>
  <si>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</si>
  <si>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</si>
  <si>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</si>
  <si>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</si>
  <si>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</si>
  <si>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</si>
  <si>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</si>
  <si>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</si>
  <si>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</si>
  <si>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</si>
  <si>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</si>
  <si>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</si>
  <si>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</si>
  <si>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</si>
  <si>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</si>
  <si>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</si>
  <si>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</si>
  <si>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</si>
  <si>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</si>
  <si>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</si>
  <si>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</si>
  <si>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</si>
  <si>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</si>
  <si>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</si>
  <si>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</si>
  <si>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</si>
  <si>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</si>
  <si>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</si>
  <si>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</si>
  <si>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</si>
  <si>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</si>
  <si>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</si>
  <si>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</si>
  <si>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</si>
  <si>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</si>
  <si>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</si>
  <si>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</si>
  <si>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</si>
  <si>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</si>
  <si>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</si>
  <si>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</si>
  <si>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</si>
  <si>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</si>
  <si>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</si>
  <si>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</si>
  <si>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</si>
  <si>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</si>
  <si>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</si>
  <si>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</si>
  <si>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</si>
  <si>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</si>
  <si>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</si>
  <si>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</si>
  <si>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</si>
  <si>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</si>
  <si>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</si>
  <si>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</si>
  <si>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</si>
  <si>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</si>
  <si>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</si>
  <si>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</si>
  <si>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</si>
  <si>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</si>
  <si>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</si>
  <si>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</si>
  <si>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</si>
  <si>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</si>
  <si>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</si>
  <si>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</si>
  <si>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</si>
  <si>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</si>
  <si>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</si>
  <si>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</si>
  <si>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</si>
  <si>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</si>
  <si>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</si>
  <si>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</si>
  <si>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</si>
  <si>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</si>
  <si>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</si>
  <si>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</si>
  <si>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</si>
  <si>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</si>
  <si>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</si>
  <si>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</si>
  <si>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</si>
  <si>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</si>
  <si>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</si>
  <si>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</si>
  <si>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</si>
  <si>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</si>
  <si>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</si>
  <si>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</si>
  <si>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</si>
  <si>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</si>
  <si>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</si>
  <si>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</si>
  <si>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</si>
  <si>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</si>
  <si>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</si>
  <si>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</si>
  <si>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</si>
  <si>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</si>
  <si>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</si>
  <si>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</si>
  <si>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</si>
  <si>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</si>
  <si>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</si>
  <si>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</si>
  <si>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</si>
  <si>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</si>
  <si>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</si>
  <si>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</si>
  <si>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</si>
  <si>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</si>
  <si>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</si>
  <si>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</si>
  <si>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</si>
  <si>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</si>
  <si>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</si>
  <si>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</si>
  <si>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</si>
  <si>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</si>
  <si>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</si>
  <si>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</si>
  <si>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</si>
  <si>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</si>
  <si>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</si>
  <si>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</si>
  <si>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</si>
  <si>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</si>
  <si>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</si>
  <si>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</si>
  <si>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</si>
  <si>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</si>
  <si>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</si>
  <si>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</si>
  <si>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</si>
  <si>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</si>
  <si>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</si>
  <si>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</si>
  <si>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</si>
  <si>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</si>
  <si>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</si>
  <si>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</si>
  <si>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</si>
  <si>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</si>
  <si>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</si>
  <si>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</si>
  <si>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</si>
  <si>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</si>
  <si>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</si>
  <si>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</si>
  <si>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</si>
  <si>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</si>
  <si>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</si>
  <si>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</si>
  <si>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</si>
  <si>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</si>
  <si>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</si>
  <si>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</si>
  <si>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</si>
  <si>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</si>
  <si>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</si>
  <si>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</si>
  <si>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</si>
  <si>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</si>
  <si>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</si>
  <si>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</si>
  <si>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</si>
  <si>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</si>
  <si>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</si>
  <si>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</si>
  <si>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</si>
  <si>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</si>
  <si>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</si>
  <si>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</si>
  <si>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</si>
  <si>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</si>
  <si>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</si>
  <si>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</si>
  <si>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</si>
  <si>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</si>
  <si>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</si>
  <si>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</si>
  <si>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</si>
  <si>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</si>
  <si>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</si>
  <si>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</si>
  <si>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</si>
  <si>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</si>
  <si>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</si>
  <si>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</si>
  <si>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</si>
  <si>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</si>
  <si>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</si>
  <si>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</si>
  <si>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</si>
  <si>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</si>
  <si>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</si>
  <si>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</si>
  <si>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</si>
  <si>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</si>
  <si>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</si>
  <si>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</si>
  <si>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</si>
  <si>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</si>
  <si>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</si>
  <si>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</si>
  <si>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</si>
  <si>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</si>
  <si>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</si>
  <si>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</si>
  <si>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</si>
  <si>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</si>
  <si>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</si>
  <si>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</si>
  <si>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</si>
  <si>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</si>
  <si>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</si>
  <si>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</si>
  <si>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</si>
  <si>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</si>
  <si>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</si>
  <si>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</si>
  <si>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</si>
  <si>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</si>
  <si>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</si>
  <si>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</si>
  <si>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</si>
  <si>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</si>
  <si>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</si>
  <si>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</si>
  <si>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</si>
  <si>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</si>
  <si>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</si>
  <si>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</si>
  <si>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</si>
  <si>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</si>
  <si>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</si>
  <si>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</si>
  <si>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</si>
  <si>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</si>
  <si>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</si>
  <si>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</si>
  <si>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</si>
  <si>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</si>
  <si>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</si>
  <si>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</si>
  <si>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</si>
  <si>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</si>
  <si>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</si>
  <si>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</si>
  <si>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</si>
  <si>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</si>
  <si>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</si>
  <si>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</si>
  <si>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</si>
  <si>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</si>
  <si>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</si>
  <si>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</si>
  <si>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</si>
  <si>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</si>
  <si>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</si>
  <si>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</si>
  <si>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</si>
  <si>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</si>
  <si>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</si>
  <si>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</si>
  <si>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</si>
  <si>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</si>
  <si>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</si>
  <si>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</si>
  <si>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</si>
  <si>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</si>
  <si>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</si>
  <si>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</si>
  <si>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</si>
  <si>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</si>
  <si>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</si>
  <si>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</si>
  <si>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</si>
  <si>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</si>
  <si>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</si>
  <si>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</si>
  <si>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</si>
  <si>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</si>
  <si>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</si>
  <si>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</si>
  <si>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</si>
  <si>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</si>
  <si>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</si>
  <si>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</si>
  <si>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</si>
  <si>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</si>
  <si>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</si>
  <si>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</si>
  <si>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</si>
  <si>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</si>
  <si>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</si>
  <si>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</si>
  <si>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</si>
  <si>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</si>
  <si>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</si>
  <si>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</si>
  <si>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</si>
  <si>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</si>
  <si>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</si>
  <si>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</si>
  <si>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</si>
  <si>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</si>
  <si>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</si>
  <si>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</si>
  <si>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</si>
  <si>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</si>
  <si>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</si>
  <si>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</si>
  <si>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</si>
  <si>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</si>
  <si>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</si>
  <si>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</si>
  <si>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</si>
  <si>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</si>
  <si>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</si>
  <si>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</si>
  <si>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</si>
  <si>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</si>
  <si>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</si>
  <si>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</si>
  <si>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</si>
  <si>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</si>
  <si>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</si>
  <si>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</si>
  <si>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</si>
  <si>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</si>
  <si>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</si>
  <si>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</si>
  <si>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</si>
  <si>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</si>
  <si>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</si>
  <si>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</si>
  <si>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</si>
  <si>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</si>
  <si>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</si>
  <si>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</si>
  <si>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</si>
  <si>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</si>
  <si>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</si>
  <si>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</si>
  <si>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</si>
  <si>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</si>
  <si>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</si>
  <si>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</si>
  <si>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</si>
  <si>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</si>
  <si>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</si>
  <si>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</si>
  <si>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</si>
  <si>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</si>
  <si>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</si>
  <si>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</si>
  <si>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</si>
  <si>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</si>
  <si>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</si>
  <si>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</si>
  <si>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</si>
  <si>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</si>
  <si>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</si>
  <si>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</si>
  <si>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</si>
  <si>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</si>
  <si>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</si>
  <si>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</si>
  <si>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</si>
  <si>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</si>
  <si>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</si>
  <si>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</si>
  <si>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</si>
  <si>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</si>
  <si>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</si>
  <si>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</si>
  <si>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</si>
  <si>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</si>
  <si>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</si>
  <si>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</si>
  <si>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</si>
  <si>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</si>
  <si>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</si>
  <si>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</si>
  <si>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</si>
  <si>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</si>
  <si>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</si>
  <si>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</si>
  <si>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</si>
  <si>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</si>
  <si>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</si>
  <si>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</si>
  <si>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</si>
  <si>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</si>
  <si>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</si>
  <si>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</si>
  <si>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</si>
  <si>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</si>
  <si>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</si>
  <si>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</si>
  <si>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</si>
  <si>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</si>
  <si>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</si>
  <si>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</si>
  <si>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</si>
  <si>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</si>
  <si>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</si>
  <si>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</si>
  <si>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</si>
  <si>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</si>
  <si>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</si>
  <si>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</si>
  <si>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</si>
  <si>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</si>
  <si>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</si>
  <si>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</si>
  <si>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</si>
  <si>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</si>
  <si>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</si>
  <si>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</si>
  <si>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</si>
  <si>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</si>
  <si>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</si>
  <si>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</si>
  <si>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</si>
  <si>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</si>
  <si>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</si>
  <si>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</si>
  <si>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</si>
  <si>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</si>
  <si>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</si>
  <si>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</si>
  <si>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</si>
  <si>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</si>
  <si>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</si>
  <si>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</si>
  <si>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</si>
  <si>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</si>
  <si>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</si>
  <si>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</si>
  <si>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</si>
  <si>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</si>
  <si>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</si>
  <si>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</si>
  <si>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</si>
  <si>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</si>
  <si>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</si>
  <si>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</si>
  <si>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</si>
  <si>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</si>
  <si>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</si>
  <si>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</si>
  <si>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</si>
  <si>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</si>
  <si>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</si>
  <si>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</si>
  <si>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</si>
  <si>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</si>
  <si>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</si>
  <si>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</si>
  <si>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</si>
  <si>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</si>
  <si>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</si>
  <si>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</si>
  <si>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</si>
  <si>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</si>
  <si>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</si>
  <si>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</si>
  <si>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</si>
  <si>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</si>
  <si>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</si>
  <si>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</si>
  <si>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</si>
  <si>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</si>
  <si>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</si>
  <si>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</si>
  <si>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</si>
  <si>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</si>
  <si>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</si>
  <si>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</si>
  <si>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</si>
  <si>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</si>
  <si>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</si>
  <si>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</si>
  <si>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</si>
  <si>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</si>
  <si>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</si>
  <si>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</si>
  <si>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</si>
  <si>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</si>
  <si>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</si>
  <si>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</si>
  <si>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</si>
  <si>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</si>
  <si>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</si>
  <si>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</si>
  <si>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</si>
  <si>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</si>
  <si>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</si>
  <si>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</si>
  <si>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</si>
  <si>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</si>
  <si>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</si>
  <si>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</si>
  <si>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</si>
  <si>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</si>
  <si>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</si>
  <si>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</si>
  <si>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</si>
  <si>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</si>
  <si>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</si>
  <si>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</si>
  <si>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</si>
  <si>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</si>
  <si>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</si>
  <si>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</si>
  <si>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</si>
  <si>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</si>
  <si>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perecent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</si>
  <si>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</si>
  <si>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</si>
  <si>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</si>
  <si>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</si>
  <si>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</si>
  <si>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</si>
  <si>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</si>
  <si>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</si>
  <si>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</si>
  <si>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</si>
  <si>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</si>
  <si>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</si>
  <si>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</si>
  <si>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</si>
  <si>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</si>
  <si>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</si>
  <si>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</si>
  <si>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</si>
  <si>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</si>
  <si>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</si>
  <si>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</si>
  <si>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</si>
  <si>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</si>
  <si>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</si>
  <si>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</si>
  <si>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</si>
  <si>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</si>
  <si>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</si>
  <si>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</si>
  <si>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</si>
  <si>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</si>
  <si>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</si>
  <si>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</si>
  <si>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</si>
  <si>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</si>
  <si>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</si>
  <si>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</si>
  <si>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</si>
  <si>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(All)</t>
  </si>
  <si>
    <t>Column Labels</t>
  </si>
  <si>
    <t>Count of outcome</t>
  </si>
  <si>
    <t>Date Created Conversion</t>
  </si>
  <si>
    <t>Date Ended Conversion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</si>
  <si>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</si>
  <si>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</si>
  <si>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</si>
  <si>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</si>
  <si>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</si>
  <si>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</si>
  <si>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</si>
  <si>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</si>
  <si>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</si>
  <si>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</si>
  <si>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</si>
  <si>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</si>
  <si>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</si>
  <si>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</si>
  <si>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</si>
  <si>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</si>
  <si>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</si>
  <si>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</si>
  <si>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</si>
  <si>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</si>
  <si>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</si>
  <si>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</si>
  <si>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</si>
  <si>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</si>
  <si>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</si>
  <si>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</si>
  <si>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</si>
  <si>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</si>
  <si>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</si>
  <si>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</si>
  <si>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 than or equal to 50000</t>
  </si>
  <si>
    <t>Goal</t>
  </si>
  <si>
    <t>Mean</t>
  </si>
  <si>
    <t>Median</t>
  </si>
  <si>
    <t>Minimum</t>
  </si>
  <si>
    <t>Maximum</t>
  </si>
  <si>
    <t>Variance</t>
  </si>
  <si>
    <t>Std Deviation</t>
  </si>
  <si>
    <t>First Quartile</t>
  </si>
  <si>
    <t>Second Quartile</t>
  </si>
  <si>
    <t>Third Quartile</t>
  </si>
  <si>
    <t>Inter Quartile Range</t>
  </si>
  <si>
    <t>Lower Boundary</t>
  </si>
  <si>
    <t>Upper Boundary</t>
  </si>
  <si>
    <t>Mode</t>
  </si>
  <si>
    <t>Outlier (True/False)</t>
  </si>
  <si>
    <t>Outlier</t>
  </si>
  <si>
    <t>(Multiple Items)</t>
  </si>
  <si>
    <t>Ba</t>
  </si>
  <si>
    <r>
      <t xml:space="preserve">As we can see that in both cases, Mean is greater than Median and Mode, the data is </t>
    </r>
    <r>
      <rPr>
        <b/>
        <sz val="12"/>
        <color theme="1"/>
        <rFont val="Calibri"/>
        <family val="2"/>
        <scheme val="minor"/>
      </rPr>
      <t>Right Skewed</t>
    </r>
    <r>
      <rPr>
        <sz val="12"/>
        <color theme="1"/>
        <rFont val="Calibri"/>
        <family val="2"/>
        <scheme val="minor"/>
      </rPr>
      <t xml:space="preserve">. Also as observed in the box plot, there are a lot of outliers which drastically affect the calculation of the mean in the data. </t>
    </r>
    <r>
      <rPr>
        <b/>
        <sz val="12"/>
        <color theme="1"/>
        <rFont val="Calibri"/>
        <family val="2"/>
        <scheme val="minor"/>
      </rPr>
      <t>Hence, the Median will better summarize the data. Variability</t>
    </r>
    <r>
      <rPr>
        <sz val="12"/>
        <color theme="1"/>
        <rFont val="Calibri"/>
        <family val="2"/>
        <scheme val="minor"/>
      </rPr>
      <t xml:space="preserve"> is </t>
    </r>
    <r>
      <rPr>
        <b/>
        <sz val="12"/>
        <color theme="1"/>
        <rFont val="Calibri"/>
        <family val="2"/>
        <scheme val="minor"/>
      </rPr>
      <t>more</t>
    </r>
    <r>
      <rPr>
        <sz val="12"/>
        <color theme="1"/>
        <rFont val="Calibri"/>
        <family val="2"/>
        <scheme val="minor"/>
      </rPr>
      <t xml:space="preserve"> with </t>
    </r>
    <r>
      <rPr>
        <b/>
        <sz val="12"/>
        <color theme="1"/>
        <rFont val="Calibri"/>
        <family val="2"/>
        <scheme val="minor"/>
      </rPr>
      <t>Succesful</t>
    </r>
    <r>
      <rPr>
        <sz val="12"/>
        <color theme="1"/>
        <rFont val="Calibri"/>
        <family val="2"/>
        <scheme val="minor"/>
      </rPr>
      <t xml:space="preserve"> campaigns(</t>
    </r>
    <r>
      <rPr>
        <b/>
        <sz val="12"/>
        <color theme="1"/>
        <rFont val="Calibri"/>
        <family val="2"/>
        <scheme val="minor"/>
      </rPr>
      <t>Std deviation</t>
    </r>
    <r>
      <rPr>
        <sz val="12"/>
        <color theme="1"/>
        <rFont val="Calibri"/>
        <family val="2"/>
        <scheme val="minor"/>
      </rPr>
      <t xml:space="preserve"> is </t>
    </r>
    <r>
      <rPr>
        <b/>
        <sz val="12"/>
        <color theme="1"/>
        <rFont val="Calibri"/>
        <family val="2"/>
        <scheme val="minor"/>
      </rPr>
      <t>greater</t>
    </r>
    <r>
      <rPr>
        <sz val="12"/>
        <color theme="1"/>
        <rFont val="Calibri"/>
        <family val="2"/>
        <scheme val="minor"/>
      </rPr>
      <t xml:space="preserve"> than that of </t>
    </r>
    <r>
      <rPr>
        <b/>
        <sz val="12"/>
        <color theme="1"/>
        <rFont val="Calibri"/>
        <family val="2"/>
        <scheme val="minor"/>
      </rPr>
      <t>Failed</t>
    </r>
    <r>
      <rPr>
        <sz val="12"/>
        <color theme="1"/>
        <rFont val="Calibri"/>
        <family val="2"/>
        <scheme val="minor"/>
      </rPr>
      <t xml:space="preserve"> campaigns)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</si>
</sst>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1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theme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-solved.xlsx]PivotTable-2!PivotTable1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'PivotTable-2'!$B$4:$B$5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'PivotTable-2'!$A$6:$A$8</c:f>
              <c:strCache>
                <c:ptCount val="2"/>
                <c:pt idx="0">
                  <c:v>audio</c:v>
                </c:pt>
                <c:pt idx="1">
                  <c:v>plays</c:v>
                </c:pt>
              </c:strCache>
            </c:strRef>
          </c:cat>
          <c:val>
            <c:numRef>
              <c:f>'PivotTable-2'!$B$6:$B$8</c:f>
              <c:numCache>
                <c:formatCode>General</c:formatCode>
                <c:ptCount val="2"/>
                <c:pt idx="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C1-4B7A-9C6F-75E79487AF82}"/>
            </c:ext>
          </c:extLst>
        </c:ser>
        <c:ser>
          <c:idx val="1"/>
          <c:order val="1"/>
          <c:tx>
            <c:strRef>
              <c:f>'PivotTable-2'!$C$4:$C$5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'PivotTable-2'!$A$6:$A$8</c:f>
              <c:strCache>
                <c:ptCount val="2"/>
                <c:pt idx="0">
                  <c:v>audio</c:v>
                </c:pt>
                <c:pt idx="1">
                  <c:v>plays</c:v>
                </c:pt>
              </c:strCache>
            </c:strRef>
          </c:cat>
          <c:val>
            <c:numRef>
              <c:f>'PivotTable-2'!$C$6:$C$8</c:f>
              <c:numCache>
                <c:formatCode>General</c:formatCode>
                <c:ptCount val="2"/>
                <c:pt idx="1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C1-4B7A-9C6F-75E79487AF82}"/>
            </c:ext>
          </c:extLst>
        </c:ser>
        <c:ser>
          <c:idx val="2"/>
          <c:order val="2"/>
          <c:tx>
            <c:strRef>
              <c:f>'PivotTable-2'!$D$4:$D$5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'PivotTable-2'!$A$6:$A$8</c:f>
              <c:strCache>
                <c:ptCount val="2"/>
                <c:pt idx="0">
                  <c:v>audio</c:v>
                </c:pt>
                <c:pt idx="1">
                  <c:v>plays</c:v>
                </c:pt>
              </c:strCache>
            </c:strRef>
          </c:cat>
          <c:val>
            <c:numRef>
              <c:f>'PivotTable-2'!$D$6:$D$8</c:f>
              <c:numCache>
                <c:formatCode>General</c:formatCode>
                <c:ptCount val="2"/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C1-4B7A-9C6F-75E79487AF82}"/>
            </c:ext>
          </c:extLst>
        </c:ser>
        <c:ser>
          <c:idx val="3"/>
          <c:order val="3"/>
          <c:tx>
            <c:strRef>
              <c:f>'PivotTable-2'!$E$4:$E$5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'PivotTable-2'!$A$6:$A$8</c:f>
              <c:strCache>
                <c:ptCount val="2"/>
                <c:pt idx="0">
                  <c:v>audio</c:v>
                </c:pt>
                <c:pt idx="1">
                  <c:v>plays</c:v>
                </c:pt>
              </c:strCache>
            </c:strRef>
          </c:cat>
          <c:val>
            <c:numRef>
              <c:f>'PivotTable-2'!$E$6:$E$8</c:f>
              <c:numCache>
                <c:formatCode>General</c:formatCode>
                <c:ptCount val="2"/>
                <c:pt idx="0">
                  <c:v>4</c:v>
                </c:pt>
                <c:pt idx="1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C1-4B7A-9C6F-75E79487AF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090751"/>
        <c:axId val="84244303"/>
      </c:barChart>
      <c:catAx>
        <c:axId val="75090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44303"/>
        <c:crosses val="autoZero"/>
        <c:auto val="1"/>
        <c:lblAlgn val="ctr"/>
        <c:lblOffset val="100"/>
        <c:noMultiLvlLbl val="0"/>
      </c:catAx>
      <c:valAx>
        <c:axId val="8424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9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-solved.xlsx]Pivot Table -1 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853869012134835E-2"/>
          <c:y val="0.17249544936038289"/>
          <c:w val="0.7940468064881554"/>
          <c:h val="0.6745684609701594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Table -1 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-1 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-1 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8B-4DF2-88D1-28E36EF23D8F}"/>
            </c:ext>
          </c:extLst>
        </c:ser>
        <c:ser>
          <c:idx val="1"/>
          <c:order val="1"/>
          <c:tx>
            <c:strRef>
              <c:f>'Pivot Table -1 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 Table -1 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-1 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8B-4DF2-88D1-28E36EF23D8F}"/>
            </c:ext>
          </c:extLst>
        </c:ser>
        <c:ser>
          <c:idx val="2"/>
          <c:order val="2"/>
          <c:tx>
            <c:strRef>
              <c:f>'Pivot Table -1 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'Pivot Table -1 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-1 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8B-4DF2-88D1-28E36EF23D8F}"/>
            </c:ext>
          </c:extLst>
        </c:ser>
        <c:ser>
          <c:idx val="3"/>
          <c:order val="3"/>
          <c:tx>
            <c:strRef>
              <c:f>'Pivot Table -1 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 -1 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-1 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8B-4DF2-88D1-28E36EF23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46388111"/>
        <c:axId val="1930106239"/>
      </c:barChart>
      <c:catAx>
        <c:axId val="1946388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106239"/>
        <c:crosses val="autoZero"/>
        <c:auto val="1"/>
        <c:lblAlgn val="ctr"/>
        <c:lblOffset val="100"/>
        <c:noMultiLvlLbl val="0"/>
      </c:catAx>
      <c:valAx>
        <c:axId val="193010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388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-solved.xlsx]Pivot Table-3!PivotTable3</c:name>
    <c:fmtId val="8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B05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Table-3'!$B$4:$B$5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Table-3'!$A$6:$A$18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Ba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Table-3'!$B$6:$B$18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3E-4BFD-B476-9F38E123FFAD}"/>
            </c:ext>
          </c:extLst>
        </c:ser>
        <c:ser>
          <c:idx val="1"/>
          <c:order val="1"/>
          <c:tx>
            <c:strRef>
              <c:f>'Pivot Table-3'!$C$4:$C$5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Table-3'!$A$6:$A$18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Ba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Table-3'!$C$6:$C$18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3E-4BFD-B476-9F38E123FFAD}"/>
            </c:ext>
          </c:extLst>
        </c:ser>
        <c:ser>
          <c:idx val="2"/>
          <c:order val="2"/>
          <c:tx>
            <c:strRef>
              <c:f>'Pivot Table-3'!$D$4:$D$5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Table-3'!$A$6:$A$18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Ba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Table-3'!$D$6:$D$18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3E-4BFD-B476-9F38E123FFAD}"/>
            </c:ext>
          </c:extLst>
        </c:ser>
        <c:ser>
          <c:idx val="3"/>
          <c:order val="3"/>
          <c:tx>
            <c:strRef>
              <c:f>'Pivot Table-3'!$E$4:$E$5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Table-3'!$A$6:$A$18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Ba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Table-3'!$E$6:$E$18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3E-4BFD-B476-9F38E123F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510431"/>
        <c:axId val="84243343"/>
      </c:lineChart>
      <c:catAx>
        <c:axId val="83510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43343"/>
        <c:crosses val="autoZero"/>
        <c:auto val="1"/>
        <c:lblAlgn val="ctr"/>
        <c:lblOffset val="100"/>
        <c:noMultiLvlLbl val="0"/>
      </c:catAx>
      <c:valAx>
        <c:axId val="8424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10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D9-4D89-AC54-F4472E0FA09C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D9-4D89-AC54-F4472E0FA09C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D9-4D89-AC54-F4472E0FA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520800"/>
        <c:axId val="1426016272"/>
      </c:lineChart>
      <c:catAx>
        <c:axId val="11652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016272"/>
        <c:crosses val="autoZero"/>
        <c:auto val="1"/>
        <c:lblAlgn val="ctr"/>
        <c:lblOffset val="100"/>
        <c:noMultiLvlLbl val="0"/>
      </c:catAx>
      <c:valAx>
        <c:axId val="142601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2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Backers Count for Successful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Backers Count for Successful Campaigns</a:t>
          </a:r>
        </a:p>
      </cx:txPr>
    </cx:title>
    <cx:plotArea>
      <cx:plotAreaRegion>
        <cx:series layoutId="boxWhisker" uniqueId="{8B969AB0-A8F3-43A7-87BC-A9132C62D946}">
          <cx:tx>
            <cx:txData>
              <cx:f>_xlchart.v1.2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cs typeface="Calibri" panose="020F0502020204030204" pitchFamily="34" charset="0"/>
              </a:rPr>
              <a:t>Backers Count for Failed Campaigns</a:t>
            </a:r>
            <a:endParaRPr lang="en-CA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cs typeface="Calibri" panose="020F0502020204030204" pitchFamily="34" charset="0"/>
            </a:endParaRPr>
          </a:p>
        </cx:rich>
      </cx:tx>
    </cx:title>
    <cx:plotArea>
      <cx:plotAreaRegion>
        <cx:series layoutId="boxWhisker" uniqueId="{B3E290E2-FEDD-4D32-B99E-ED7C6ECC5117}">
          <cx:tx>
            <cx:txData>
              <cx:f>_xlchart.v1.4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Number of Backers for Successful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Backers for Successful Campaigns</a:t>
          </a:r>
        </a:p>
      </cx:txPr>
    </cx:title>
    <cx:plotArea>
      <cx:plotAreaRegion>
        <cx:series layoutId="clusteredColumn" uniqueId="{89393D92-858E-497F-8478-3E54A40B688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Number of Backers for Failed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Backers for Failed Campaigns</a:t>
          </a:r>
        </a:p>
      </cx:txPr>
    </cx:title>
    <cx:plotArea>
      <cx:plotAreaRegion>
        <cx:series layoutId="clusteredColumn" uniqueId="{DA951143-F520-4A42-B036-8CAAE50EE0F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608012</xdr:colOff>
      <xdr:row>5</xdr:row>
      <xdr:rowOff>47625</xdr:rowOff>
    </xdr:from>
    <xdr:to>
      <xdr:col>18</xdr:col>
      <xdr:colOff>400050</xdr:colOff>
      <xdr:row>31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356DAD-E8EE-885C-8F1D-F9C265666A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292100</xdr:colOff>
      <xdr:row>21</xdr:row>
      <xdr:rowOff>6350</xdr:rowOff>
    </xdr:from>
    <xdr:to>
      <xdr:col>9</xdr:col>
      <xdr:colOff>152400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6ED3196-884F-7D9D-51C9-5F5CCC84D8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92550" y="4140200"/>
              <a:ext cx="4584700" cy="2038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273050</xdr:colOff>
      <xdr:row>21</xdr:row>
      <xdr:rowOff>25400</xdr:rowOff>
    </xdr:from>
    <xdr:to>
      <xdr:col>19</xdr:col>
      <xdr:colOff>561975</xdr:colOff>
      <xdr:row>30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21774667-4BB4-46EF-B073-583877517C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68200" y="4159250"/>
              <a:ext cx="4270375" cy="1793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322262</xdr:colOff>
      <xdr:row>32</xdr:row>
      <xdr:rowOff>111125</xdr:rowOff>
    </xdr:from>
    <xdr:to>
      <xdr:col>9</xdr:col>
      <xdr:colOff>182562</xdr:colOff>
      <xdr:row>46</xdr:row>
      <xdr:rowOff>53975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33A87650-F46A-F726-7DD4-11E0B647EB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22712" y="6410325"/>
              <a:ext cx="4584700" cy="2698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323850</xdr:colOff>
      <xdr:row>32</xdr:row>
      <xdr:rowOff>123825</xdr:rowOff>
    </xdr:from>
    <xdr:to>
      <xdr:col>20</xdr:col>
      <xdr:colOff>266700</xdr:colOff>
      <xdr:row>46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DDEE2FB8-6FEF-49C2-8A53-A2FD2735EB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19000" y="6423025"/>
              <a:ext cx="4584700" cy="2695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261143</xdr:colOff>
      <xdr:row>2</xdr:row>
      <xdr:rowOff>11906</xdr:rowOff>
    </xdr:from>
    <xdr:to>
      <xdr:col>16</xdr:col>
      <xdr:colOff>520700</xdr:colOff>
      <xdr:row>25</xdr:row>
      <xdr:rowOff>186532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A9DC54-D0DD-69D5-3C15-2A46AAAA34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68262</xdr:colOff>
      <xdr:row>3</xdr:row>
      <xdr:rowOff>28576</xdr:rowOff>
    </xdr:from>
    <xdr:to>
      <xdr:col>15</xdr:col>
      <xdr:colOff>6350</xdr:colOff>
      <xdr:row>18</xdr:row>
      <xdr:rowOff>177801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93E40F-617E-188E-F2D8-1F13E1863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1006475</xdr:colOff>
      <xdr:row>14</xdr:row>
      <xdr:rowOff>66675</xdr:rowOff>
    </xdr:from>
    <xdr:to>
      <xdr:col>7</xdr:col>
      <xdr:colOff>457200</xdr:colOff>
      <xdr:row>28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F1A3EB-D84A-C51C-BB7E-2D54488ECB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ha Sharma" refreshedDate="45154.731794328705" createdVersion="8" refreshedVersion="8" minRefreshableVersion="3" recordCount="1000" xr:uid="{3659C909-0D57-4B58-AC3B-A4BC5F813F66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ecent funded" numFmtId="0">
      <sharedItems containsSemiMixedTypes="0" containsString="0" containsNumber="1" minValue="0" maxValue="2338.8333333333335"/>
    </cacheField>
    <cacheField name="Average Donation" numFmtId="0">
      <sharedItems containsSemiMixedTypes="0" containsString="0" containsNumber="1" minValue="0" maxValue="113.1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ha Sharma" refreshedDate="45154.800262152778" createdVersion="8" refreshedVersion="8" minRefreshableVersion="3" recordCount="1000" xr:uid="{D4739D08-7533-4C01-8A6E-285585BC1C88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ecent funded" numFmtId="0">
      <sharedItems containsSemiMixedTypes="0" containsString="0" containsNumber="1" minValue="0" maxValue="2338.8333333333335"/>
    </cacheField>
    <cacheField name="Average Donation" numFmtId="0">
      <sharedItems containsSemiMixedTypes="0" containsString="0" containsNumber="1" minValue="0" maxValue="113.1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x v="1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92.15"/>
    <x v="1"/>
    <x v="1"/>
  </r>
  <r>
    <n v="2"/>
    <x v="2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878228782287"/>
    <n v="100.02"/>
    <x v="2"/>
    <x v="2"/>
  </r>
  <r>
    <n v="3"/>
    <x v="3"/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74"/>
    <n v="103.21"/>
    <x v="1"/>
    <x v="1"/>
  </r>
  <r>
    <n v="4"/>
    <x v="4"/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n v="99.34"/>
    <x v="3"/>
    <x v="3"/>
  </r>
  <r>
    <n v="5"/>
    <x v="5"/>
    <s v="Open-source optimizing database"/>
    <n v="7600"/>
    <n v="13195"/>
    <x v="1"/>
    <n v="174"/>
    <x v="3"/>
    <s v="DKK"/>
    <n v="1346130000"/>
    <n v="1347080400"/>
    <b v="0"/>
    <b v="0"/>
    <s v="theater/plays"/>
    <n v="173.61842105263159"/>
    <n v="75.83"/>
    <x v="3"/>
    <x v="3"/>
  </r>
  <r>
    <n v="6"/>
    <x v="6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"/>
    <n v="60.56"/>
    <x v="4"/>
    <x v="4"/>
  </r>
  <r>
    <n v="7"/>
    <x v="7"/>
    <s v="Centralized cohesive challenge"/>
    <n v="4500"/>
    <n v="14741"/>
    <x v="1"/>
    <n v="227"/>
    <x v="3"/>
    <s v="DKK"/>
    <n v="1439442000"/>
    <n v="1439614800"/>
    <b v="0"/>
    <b v="0"/>
    <s v="theater/plays"/>
    <n v="327.57777777777778"/>
    <n v="64.94"/>
    <x v="3"/>
    <x v="3"/>
  </r>
  <r>
    <n v="8"/>
    <x v="8"/>
    <s v="Exclusive attitude-oriented intranet"/>
    <n v="110100"/>
    <n v="21946"/>
    <x v="2"/>
    <n v="708"/>
    <x v="3"/>
    <s v="DKK"/>
    <n v="1281330000"/>
    <n v="1281502800"/>
    <b v="0"/>
    <b v="0"/>
    <s v="theater/plays"/>
    <n v="19.932788374205266"/>
    <n v="31"/>
    <x v="3"/>
    <x v="3"/>
  </r>
  <r>
    <n v="9"/>
    <x v="9"/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n v="72.91"/>
    <x v="1"/>
    <x v="5"/>
  </r>
  <r>
    <n v="10"/>
    <x v="10"/>
    <s v="Monitored empowering installation"/>
    <n v="5200"/>
    <n v="13838"/>
    <x v="1"/>
    <n v="220"/>
    <x v="1"/>
    <s v="USD"/>
    <n v="1281762000"/>
    <n v="1285909200"/>
    <b v="0"/>
    <b v="0"/>
    <s v="film &amp; video/drama"/>
    <n v="266.11538461538464"/>
    <n v="62.9"/>
    <x v="4"/>
    <x v="6"/>
  </r>
  <r>
    <n v="11"/>
    <x v="11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n v="112.22"/>
    <x v="3"/>
    <x v="3"/>
  </r>
  <r>
    <n v="12"/>
    <x v="12"/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55"/>
    <n v="102.35"/>
    <x v="4"/>
    <x v="6"/>
  </r>
  <r>
    <n v="13"/>
    <x v="13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1904761904762"/>
    <n v="105.05"/>
    <x v="1"/>
    <x v="7"/>
  </r>
  <r>
    <n v="14"/>
    <x v="14"/>
    <s v="Cloned directional synergy"/>
    <n v="28200"/>
    <n v="18829"/>
    <x v="0"/>
    <n v="200"/>
    <x v="1"/>
    <s v="USD"/>
    <n v="1331013600"/>
    <n v="1333342800"/>
    <b v="0"/>
    <b v="0"/>
    <s v="music/indie rock"/>
    <n v="66.769503546099287"/>
    <n v="94.15"/>
    <x v="1"/>
    <x v="7"/>
  </r>
  <r>
    <n v="15"/>
    <x v="15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8"/>
    <n v="84.99"/>
    <x v="2"/>
    <x v="8"/>
  </r>
  <r>
    <n v="16"/>
    <x v="16"/>
    <s v="Cross-platform systemic adapter"/>
    <n v="1700"/>
    <n v="11041"/>
    <x v="1"/>
    <n v="100"/>
    <x v="1"/>
    <s v="USD"/>
    <n v="1390370400"/>
    <n v="1392271200"/>
    <b v="0"/>
    <b v="0"/>
    <s v="publishing/nonfiction"/>
    <n v="649.47058823529414"/>
    <n v="110.41"/>
    <x v="5"/>
    <x v="9"/>
  </r>
  <r>
    <n v="17"/>
    <x v="17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9125295508273"/>
    <n v="107.96"/>
    <x v="4"/>
    <x v="10"/>
  </r>
  <r>
    <n v="18"/>
    <x v="18"/>
    <s v="Exclusive needs-based adapter"/>
    <n v="9100"/>
    <n v="6089"/>
    <x v="3"/>
    <n v="135"/>
    <x v="1"/>
    <s v="USD"/>
    <n v="1536382800"/>
    <n v="1537074000"/>
    <b v="0"/>
    <b v="0"/>
    <s v="theater/plays"/>
    <n v="66.912087912087912"/>
    <n v="45.1"/>
    <x v="3"/>
    <x v="3"/>
  </r>
  <r>
    <n v="19"/>
    <x v="19"/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n v="45"/>
    <x v="3"/>
    <x v="3"/>
  </r>
  <r>
    <n v="20"/>
    <x v="20"/>
    <s v="Proactive composite alliance"/>
    <n v="131800"/>
    <n v="147936"/>
    <x v="1"/>
    <n v="1396"/>
    <x v="1"/>
    <s v="USD"/>
    <n v="1406523600"/>
    <n v="1406523600"/>
    <b v="0"/>
    <b v="0"/>
    <s v="film &amp; video/drama"/>
    <n v="112.24279210925646"/>
    <n v="105.97"/>
    <x v="4"/>
    <x v="6"/>
  </r>
  <r>
    <n v="21"/>
    <x v="21"/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n v="69.06"/>
    <x v="3"/>
    <x v="3"/>
  </r>
  <r>
    <n v="22"/>
    <x v="22"/>
    <s v="Enhanced dynamic definition"/>
    <n v="59100"/>
    <n v="75690"/>
    <x v="1"/>
    <n v="890"/>
    <x v="1"/>
    <s v="USD"/>
    <n v="1522731600"/>
    <n v="1524027600"/>
    <b v="0"/>
    <b v="0"/>
    <s v="theater/plays"/>
    <n v="128.07106598984771"/>
    <n v="85.04"/>
    <x v="3"/>
    <x v="3"/>
  </r>
  <r>
    <n v="23"/>
    <x v="23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444444444442"/>
    <n v="105.23"/>
    <x v="4"/>
    <x v="4"/>
  </r>
  <r>
    <n v="24"/>
    <x v="24"/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225108225108"/>
    <n v="39"/>
    <x v="2"/>
    <x v="8"/>
  </r>
  <r>
    <n v="25"/>
    <x v="25"/>
    <s v="Monitored impactful analyzer"/>
    <n v="5500"/>
    <n v="11904"/>
    <x v="1"/>
    <n v="163"/>
    <x v="1"/>
    <s v="USD"/>
    <n v="1305694800"/>
    <n v="1307422800"/>
    <b v="0"/>
    <b v="1"/>
    <s v="games/video games"/>
    <n v="216.43636363636364"/>
    <n v="73.03"/>
    <x v="6"/>
    <x v="11"/>
  </r>
  <r>
    <n v="26"/>
    <x v="26"/>
    <s v="Optional responsive customer loyalty"/>
    <n v="107500"/>
    <n v="51814"/>
    <x v="3"/>
    <n v="1480"/>
    <x v="1"/>
    <s v="USD"/>
    <n v="1533013200"/>
    <n v="1535346000"/>
    <b v="0"/>
    <b v="0"/>
    <s v="theater/plays"/>
    <n v="48.199069767441863"/>
    <n v="35.01"/>
    <x v="3"/>
    <x v="3"/>
  </r>
  <r>
    <n v="27"/>
    <x v="27"/>
    <s v="Diverse transitional migration"/>
    <n v="2000"/>
    <n v="1599"/>
    <x v="0"/>
    <n v="15"/>
    <x v="1"/>
    <s v="USD"/>
    <n v="1443848400"/>
    <n v="1444539600"/>
    <b v="0"/>
    <b v="0"/>
    <s v="music/rock"/>
    <n v="79.95"/>
    <n v="106.6"/>
    <x v="1"/>
    <x v="1"/>
  </r>
  <r>
    <n v="28"/>
    <x v="28"/>
    <s v="Synchronized global task-force"/>
    <n v="130800"/>
    <n v="137635"/>
    <x v="1"/>
    <n v="2220"/>
    <x v="1"/>
    <s v="USD"/>
    <n v="1265695200"/>
    <n v="1267682400"/>
    <b v="0"/>
    <b v="1"/>
    <s v="theater/plays"/>
    <n v="105.22553516819572"/>
    <n v="62"/>
    <x v="3"/>
    <x v="3"/>
  </r>
  <r>
    <n v="29"/>
    <x v="29"/>
    <s v="Focused 6thgeneration forecast"/>
    <n v="45900"/>
    <n v="150965"/>
    <x v="1"/>
    <n v="1606"/>
    <x v="5"/>
    <s v="CHF"/>
    <n v="1532062800"/>
    <n v="1535518800"/>
    <b v="0"/>
    <b v="0"/>
    <s v="film &amp; video/shorts"/>
    <n v="328.89978213507624"/>
    <n v="94"/>
    <x v="4"/>
    <x v="12"/>
  </r>
  <r>
    <n v="30"/>
    <x v="30"/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111111111111"/>
    <n v="112.05"/>
    <x v="4"/>
    <x v="10"/>
  </r>
  <r>
    <n v="31"/>
    <x v="31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48.01"/>
    <x v="6"/>
    <x v="11"/>
  </r>
  <r>
    <n v="32"/>
    <x v="32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n v="38"/>
    <x v="4"/>
    <x v="4"/>
  </r>
  <r>
    <n v="33"/>
    <x v="33"/>
    <s v="Exclusive interactive approach"/>
    <n v="50200"/>
    <n v="189666"/>
    <x v="1"/>
    <n v="5419"/>
    <x v="1"/>
    <s v="USD"/>
    <n v="1412485200"/>
    <n v="1415685600"/>
    <b v="0"/>
    <b v="0"/>
    <s v="theater/plays"/>
    <n v="377.82071713147411"/>
    <n v="35"/>
    <x v="3"/>
    <x v="3"/>
  </r>
  <r>
    <n v="34"/>
    <x v="34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0645161290323"/>
    <n v="85"/>
    <x v="4"/>
    <x v="4"/>
  </r>
  <r>
    <n v="35"/>
    <x v="35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119521912351"/>
    <n v="95.99"/>
    <x v="4"/>
    <x v="6"/>
  </r>
  <r>
    <n v="36"/>
    <x v="36"/>
    <s v="Monitored multi-state encryption"/>
    <n v="700"/>
    <n v="1101"/>
    <x v="1"/>
    <n v="16"/>
    <x v="1"/>
    <s v="USD"/>
    <n v="1298700000"/>
    <n v="1300856400"/>
    <b v="0"/>
    <b v="0"/>
    <s v="theater/plays"/>
    <n v="157.28571428571428"/>
    <n v="68.81"/>
    <x v="3"/>
    <x v="3"/>
  </r>
  <r>
    <n v="37"/>
    <x v="37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8765432098764"/>
    <n v="105.97"/>
    <x v="5"/>
    <x v="13"/>
  </r>
  <r>
    <n v="38"/>
    <x v="38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258064516128"/>
    <n v="75.260000000000005"/>
    <x v="7"/>
    <x v="14"/>
  </r>
  <r>
    <n v="39"/>
    <x v="39"/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n v="57.13"/>
    <x v="3"/>
    <x v="3"/>
  </r>
  <r>
    <n v="40"/>
    <x v="40"/>
    <s v="Reduced stable middleware"/>
    <n v="8800"/>
    <n v="14878"/>
    <x v="1"/>
    <n v="198"/>
    <x v="1"/>
    <s v="USD"/>
    <n v="1275714000"/>
    <n v="1277355600"/>
    <b v="0"/>
    <b v="1"/>
    <s v="technology/wearables"/>
    <n v="169.06818181818181"/>
    <n v="75.14"/>
    <x v="2"/>
    <x v="8"/>
  </r>
  <r>
    <n v="41"/>
    <x v="41"/>
    <s v="Universal 5thgeneration neural-net"/>
    <n v="5600"/>
    <n v="11924"/>
    <x v="1"/>
    <n v="111"/>
    <x v="6"/>
    <s v="EUR"/>
    <n v="1346734800"/>
    <n v="1348981200"/>
    <b v="0"/>
    <b v="1"/>
    <s v="music/rock"/>
    <n v="212.92857142857142"/>
    <n v="107.42"/>
    <x v="1"/>
    <x v="1"/>
  </r>
  <r>
    <n v="42"/>
    <x v="42"/>
    <s v="Virtual uniform frame"/>
    <n v="1800"/>
    <n v="7991"/>
    <x v="1"/>
    <n v="222"/>
    <x v="1"/>
    <s v="USD"/>
    <n v="1309755600"/>
    <n v="1310533200"/>
    <b v="0"/>
    <b v="0"/>
    <s v="food/food trucks"/>
    <n v="443.94444444444446"/>
    <n v="36"/>
    <x v="0"/>
    <x v="0"/>
  </r>
  <r>
    <n v="43"/>
    <x v="43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390243902439"/>
    <n v="27"/>
    <x v="5"/>
    <x v="15"/>
  </r>
  <r>
    <n v="44"/>
    <x v="44"/>
    <s v="Visionary real-time groupware"/>
    <n v="1600"/>
    <n v="10541"/>
    <x v="1"/>
    <n v="98"/>
    <x v="3"/>
    <s v="DKK"/>
    <n v="1552798800"/>
    <n v="1552885200"/>
    <b v="0"/>
    <b v="0"/>
    <s v="publishing/fiction"/>
    <n v="658.8125"/>
    <n v="107.56"/>
    <x v="5"/>
    <x v="13"/>
  </r>
  <r>
    <n v="45"/>
    <x v="45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n v="94.38"/>
    <x v="3"/>
    <x v="3"/>
  </r>
  <r>
    <n v="46"/>
    <x v="46"/>
    <s v="Virtual grid-enabled task-force"/>
    <n v="3700"/>
    <n v="4247"/>
    <x v="1"/>
    <n v="92"/>
    <x v="1"/>
    <s v="USD"/>
    <n v="1278565200"/>
    <n v="1280552400"/>
    <b v="0"/>
    <b v="0"/>
    <s v="music/rock"/>
    <n v="114.78378378378379"/>
    <n v="46.16"/>
    <x v="1"/>
    <x v="1"/>
  </r>
  <r>
    <n v="47"/>
    <x v="47"/>
    <s v="Function-based multi-state software"/>
    <n v="1500"/>
    <n v="7129"/>
    <x v="1"/>
    <n v="149"/>
    <x v="1"/>
    <s v="USD"/>
    <n v="1396069200"/>
    <n v="1398661200"/>
    <b v="0"/>
    <b v="0"/>
    <s v="theater/plays"/>
    <n v="475.26666666666665"/>
    <n v="47.85"/>
    <x v="3"/>
    <x v="3"/>
  </r>
  <r>
    <n v="48"/>
    <x v="48"/>
    <s v="Optimized leadingedge concept"/>
    <n v="33300"/>
    <n v="128862"/>
    <x v="1"/>
    <n v="2431"/>
    <x v="1"/>
    <s v="USD"/>
    <n v="1435208400"/>
    <n v="1436245200"/>
    <b v="0"/>
    <b v="0"/>
    <s v="theater/plays"/>
    <n v="386.97297297297297"/>
    <n v="53.01"/>
    <x v="3"/>
    <x v="3"/>
  </r>
  <r>
    <n v="49"/>
    <x v="49"/>
    <s v="Sharable holistic interface"/>
    <n v="7200"/>
    <n v="13653"/>
    <x v="1"/>
    <n v="303"/>
    <x v="1"/>
    <s v="USD"/>
    <n v="1571547600"/>
    <n v="1575439200"/>
    <b v="0"/>
    <b v="0"/>
    <s v="music/rock"/>
    <n v="189.625"/>
    <n v="45.06"/>
    <x v="1"/>
    <x v="1"/>
  </r>
  <r>
    <n v="50"/>
    <x v="50"/>
    <s v="Down-sized system-worthy secured line"/>
    <n v="100"/>
    <n v="2"/>
    <x v="0"/>
    <n v="1"/>
    <x v="6"/>
    <s v="EUR"/>
    <n v="1375333200"/>
    <n v="1377752400"/>
    <b v="0"/>
    <b v="0"/>
    <s v="music/metal"/>
    <n v="2"/>
    <n v="2"/>
    <x v="1"/>
    <x v="16"/>
  </r>
  <r>
    <n v="51"/>
    <x v="51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n v="99.01"/>
    <x v="2"/>
    <x v="8"/>
  </r>
  <r>
    <n v="52"/>
    <x v="52"/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n v="32.79"/>
    <x v="3"/>
    <x v="3"/>
  </r>
  <r>
    <n v="53"/>
    <x v="53"/>
    <s v="Reverse-engineered static concept"/>
    <n v="8800"/>
    <n v="12356"/>
    <x v="1"/>
    <n v="209"/>
    <x v="1"/>
    <s v="USD"/>
    <n v="1400562000"/>
    <n v="1403931600"/>
    <b v="0"/>
    <b v="0"/>
    <s v="film &amp; video/drama"/>
    <n v="140.40909090909091"/>
    <n v="59.12"/>
    <x v="4"/>
    <x v="6"/>
  </r>
  <r>
    <n v="54"/>
    <x v="54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n v="44.93"/>
    <x v="2"/>
    <x v="8"/>
  </r>
  <r>
    <n v="55"/>
    <x v="55"/>
    <s v="Reverse-engineered bifurcated strategy"/>
    <n v="6600"/>
    <n v="11746"/>
    <x v="1"/>
    <n v="131"/>
    <x v="1"/>
    <s v="USD"/>
    <n v="1532926800"/>
    <n v="1533358800"/>
    <b v="0"/>
    <b v="0"/>
    <s v="music/jazz"/>
    <n v="177.96969696969697"/>
    <n v="89.66"/>
    <x v="1"/>
    <x v="17"/>
  </r>
  <r>
    <n v="56"/>
    <x v="56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249999999999"/>
    <n v="70.08"/>
    <x v="2"/>
    <x v="8"/>
  </r>
  <r>
    <n v="57"/>
    <x v="57"/>
    <s v="Cross-group multi-state task-force"/>
    <n v="2900"/>
    <n v="6243"/>
    <x v="1"/>
    <n v="201"/>
    <x v="1"/>
    <s v="USD"/>
    <n v="1504242000"/>
    <n v="1505278800"/>
    <b v="0"/>
    <b v="0"/>
    <s v="games/video games"/>
    <n v="215.27586206896552"/>
    <n v="31.06"/>
    <x v="6"/>
    <x v="11"/>
  </r>
  <r>
    <n v="58"/>
    <x v="58"/>
    <s v="Expanded 3rdgeneration strategy"/>
    <n v="2700"/>
    <n v="6132"/>
    <x v="1"/>
    <n v="211"/>
    <x v="1"/>
    <s v="USD"/>
    <n v="1442811600"/>
    <n v="1443934800"/>
    <b v="0"/>
    <b v="0"/>
    <s v="theater/plays"/>
    <n v="227.11111111111111"/>
    <n v="29.06"/>
    <x v="3"/>
    <x v="3"/>
  </r>
  <r>
    <n v="59"/>
    <x v="59"/>
    <s v="Assimilated real-time support"/>
    <n v="1400"/>
    <n v="3851"/>
    <x v="1"/>
    <n v="128"/>
    <x v="1"/>
    <s v="USD"/>
    <n v="1497243600"/>
    <n v="1498539600"/>
    <b v="0"/>
    <b v="1"/>
    <s v="theater/plays"/>
    <n v="275.07142857142856"/>
    <n v="30.09"/>
    <x v="3"/>
    <x v="3"/>
  </r>
  <r>
    <n v="60"/>
    <x v="60"/>
    <s v="User-centric regional database"/>
    <n v="94200"/>
    <n v="135997"/>
    <x v="1"/>
    <n v="1600"/>
    <x v="0"/>
    <s v="CAD"/>
    <n v="1342501200"/>
    <n v="1342760400"/>
    <b v="0"/>
    <b v="0"/>
    <s v="theater/plays"/>
    <n v="144.37048832271762"/>
    <n v="85"/>
    <x v="3"/>
    <x v="3"/>
  </r>
  <r>
    <n v="61"/>
    <x v="61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n v="82"/>
    <x v="3"/>
    <x v="3"/>
  </r>
  <r>
    <n v="62"/>
    <x v="62"/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n v="58.04"/>
    <x v="2"/>
    <x v="2"/>
  </r>
  <r>
    <n v="63"/>
    <x v="63"/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n v="111.4"/>
    <x v="3"/>
    <x v="3"/>
  </r>
  <r>
    <n v="64"/>
    <x v="64"/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n v="71.95"/>
    <x v="2"/>
    <x v="2"/>
  </r>
  <r>
    <n v="65"/>
    <x v="65"/>
    <s v="Mandatory incremental projection"/>
    <n v="6100"/>
    <n v="14405"/>
    <x v="1"/>
    <n v="236"/>
    <x v="1"/>
    <s v="USD"/>
    <n v="1296108000"/>
    <n v="1296712800"/>
    <b v="0"/>
    <b v="0"/>
    <s v="theater/plays"/>
    <n v="236.14754098360655"/>
    <n v="61.04"/>
    <x v="3"/>
    <x v="3"/>
  </r>
  <r>
    <n v="66"/>
    <x v="66"/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n v="108.92"/>
    <x v="3"/>
    <x v="3"/>
  </r>
  <r>
    <n v="67"/>
    <x v="67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567493112947"/>
    <n v="29"/>
    <x v="2"/>
    <x v="8"/>
  </r>
  <r>
    <n v="68"/>
    <x v="68"/>
    <s v="Inverse multi-tasking installation"/>
    <n v="5700"/>
    <n v="14508"/>
    <x v="1"/>
    <n v="246"/>
    <x v="6"/>
    <s v="EUR"/>
    <n v="1501131600"/>
    <n v="1505192400"/>
    <b v="0"/>
    <b v="1"/>
    <s v="theater/plays"/>
    <n v="254.52631578947367"/>
    <n v="58.98"/>
    <x v="3"/>
    <x v="3"/>
  </r>
  <r>
    <n v="69"/>
    <x v="69"/>
    <s v="Switchable disintermediate moderator"/>
    <n v="7900"/>
    <n v="1901"/>
    <x v="3"/>
    <n v="17"/>
    <x v="1"/>
    <s v="USD"/>
    <n v="1292738400"/>
    <n v="1295676000"/>
    <b v="0"/>
    <b v="0"/>
    <s v="theater/plays"/>
    <n v="24.063291139240505"/>
    <n v="111.82"/>
    <x v="3"/>
    <x v="3"/>
  </r>
  <r>
    <n v="70"/>
    <x v="70"/>
    <s v="Re-engineered 24/7 task-force"/>
    <n v="128000"/>
    <n v="158389"/>
    <x v="1"/>
    <n v="2475"/>
    <x v="6"/>
    <s v="EUR"/>
    <n v="1288674000"/>
    <n v="1292911200"/>
    <b v="0"/>
    <b v="1"/>
    <s v="theater/plays"/>
    <n v="123.74140625"/>
    <n v="64"/>
    <x v="3"/>
    <x v="3"/>
  </r>
  <r>
    <n v="71"/>
    <x v="71"/>
    <s v="Organic object-oriented budgetary management"/>
    <n v="6000"/>
    <n v="6484"/>
    <x v="1"/>
    <n v="76"/>
    <x v="1"/>
    <s v="USD"/>
    <n v="1575093600"/>
    <n v="1575439200"/>
    <b v="0"/>
    <b v="0"/>
    <s v="theater/plays"/>
    <n v="108.06666666666666"/>
    <n v="85.32"/>
    <x v="3"/>
    <x v="3"/>
  </r>
  <r>
    <n v="72"/>
    <x v="72"/>
    <s v="Seamless coherent parallelism"/>
    <n v="600"/>
    <n v="4022"/>
    <x v="1"/>
    <n v="54"/>
    <x v="1"/>
    <s v="USD"/>
    <n v="1435726800"/>
    <n v="1438837200"/>
    <b v="0"/>
    <b v="0"/>
    <s v="film &amp; video/animation"/>
    <n v="670.33333333333337"/>
    <n v="74.48"/>
    <x v="4"/>
    <x v="10"/>
  </r>
  <r>
    <n v="73"/>
    <x v="73"/>
    <s v="Cross-platform even-keeled initiative"/>
    <n v="1400"/>
    <n v="9253"/>
    <x v="1"/>
    <n v="88"/>
    <x v="1"/>
    <s v="USD"/>
    <n v="1480226400"/>
    <n v="1480485600"/>
    <b v="0"/>
    <b v="0"/>
    <s v="music/jazz"/>
    <n v="660.92857142857144"/>
    <n v="105.15"/>
    <x v="1"/>
    <x v="17"/>
  </r>
  <r>
    <n v="74"/>
    <x v="74"/>
    <s v="Progressive tertiary framework"/>
    <n v="3900"/>
    <n v="4776"/>
    <x v="1"/>
    <n v="85"/>
    <x v="4"/>
    <s v="GBP"/>
    <n v="1459054800"/>
    <n v="1459141200"/>
    <b v="0"/>
    <b v="0"/>
    <s v="music/metal"/>
    <n v="122.46153846153847"/>
    <n v="56.19"/>
    <x v="1"/>
    <x v="16"/>
  </r>
  <r>
    <n v="75"/>
    <x v="75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7731958762886"/>
    <n v="85.92"/>
    <x v="7"/>
    <x v="14"/>
  </r>
  <r>
    <n v="76"/>
    <x v="76"/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83"/>
    <n v="57"/>
    <x v="3"/>
    <x v="3"/>
  </r>
  <r>
    <n v="77"/>
    <x v="77"/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n v="79.64"/>
    <x v="4"/>
    <x v="10"/>
  </r>
  <r>
    <n v="78"/>
    <x v="78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n v="41.02"/>
    <x v="5"/>
    <x v="18"/>
  </r>
  <r>
    <n v="79"/>
    <x v="79"/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12"/>
    <n v="48"/>
    <x v="3"/>
    <x v="3"/>
  </r>
  <r>
    <n v="80"/>
    <x v="80"/>
    <s v="Cross-platform needs-based approach"/>
    <n v="1100"/>
    <n v="7012"/>
    <x v="1"/>
    <n v="127"/>
    <x v="1"/>
    <s v="USD"/>
    <n v="1503982800"/>
    <n v="1506574800"/>
    <b v="0"/>
    <b v="0"/>
    <s v="games/video games"/>
    <n v="637.4545454545455"/>
    <n v="55.21"/>
    <x v="6"/>
    <x v="11"/>
  </r>
  <r>
    <n v="81"/>
    <x v="81"/>
    <s v="User-friendly static contingency"/>
    <n v="16800"/>
    <n v="37857"/>
    <x v="1"/>
    <n v="411"/>
    <x v="1"/>
    <s v="USD"/>
    <n v="1511416800"/>
    <n v="1513576800"/>
    <b v="0"/>
    <b v="0"/>
    <s v="music/rock"/>
    <n v="225.33928571428572"/>
    <n v="92.11"/>
    <x v="1"/>
    <x v="1"/>
  </r>
  <r>
    <n v="82"/>
    <x v="82"/>
    <s v="Reactive content-based framework"/>
    <n v="1000"/>
    <n v="14973"/>
    <x v="1"/>
    <n v="180"/>
    <x v="4"/>
    <s v="GBP"/>
    <n v="1547704800"/>
    <n v="1548309600"/>
    <b v="0"/>
    <b v="1"/>
    <s v="games/video games"/>
    <n v="1497.3"/>
    <n v="83.18"/>
    <x v="6"/>
    <x v="11"/>
  </r>
  <r>
    <n v="83"/>
    <x v="83"/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n v="40"/>
    <x v="1"/>
    <x v="5"/>
  </r>
  <r>
    <n v="84"/>
    <x v="84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6942675159236"/>
    <n v="111.13"/>
    <x v="2"/>
    <x v="8"/>
  </r>
  <r>
    <n v="85"/>
    <x v="85"/>
    <s v="Multi-tiered eco-centric architecture"/>
    <n v="4900"/>
    <n v="6430"/>
    <x v="1"/>
    <n v="71"/>
    <x v="2"/>
    <s v="AUD"/>
    <n v="1315717200"/>
    <n v="1316408400"/>
    <b v="0"/>
    <b v="0"/>
    <s v="music/indie rock"/>
    <n v="131.22448979591837"/>
    <n v="90.56"/>
    <x v="1"/>
    <x v="7"/>
  </r>
  <r>
    <n v="86"/>
    <x v="86"/>
    <s v="Organic motivating firmware"/>
    <n v="7400"/>
    <n v="12405"/>
    <x v="1"/>
    <n v="203"/>
    <x v="1"/>
    <s v="USD"/>
    <n v="1430715600"/>
    <n v="1431838800"/>
    <b v="1"/>
    <b v="0"/>
    <s v="theater/plays"/>
    <n v="167.63513513513513"/>
    <n v="61.11"/>
    <x v="3"/>
    <x v="3"/>
  </r>
  <r>
    <n v="87"/>
    <x v="87"/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56"/>
    <n v="83.02"/>
    <x v="1"/>
    <x v="1"/>
  </r>
  <r>
    <n v="88"/>
    <x v="88"/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n v="110.76"/>
    <x v="5"/>
    <x v="18"/>
  </r>
  <r>
    <n v="89"/>
    <x v="89"/>
    <s v="Monitored scalable knowledgebase"/>
    <n v="3400"/>
    <n v="8588"/>
    <x v="1"/>
    <n v="96"/>
    <x v="1"/>
    <s v="USD"/>
    <n v="1271307600"/>
    <n v="1271480400"/>
    <b v="0"/>
    <b v="0"/>
    <s v="theater/plays"/>
    <n v="252.58823529411765"/>
    <n v="89.46"/>
    <x v="3"/>
    <x v="3"/>
  </r>
  <r>
    <n v="90"/>
    <x v="90"/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n v="57.85"/>
    <x v="3"/>
    <x v="3"/>
  </r>
  <r>
    <n v="91"/>
    <x v="91"/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n v="110"/>
    <x v="5"/>
    <x v="18"/>
  </r>
  <r>
    <n v="92"/>
    <x v="92"/>
    <s v="Object-based analyzing knowledge user"/>
    <n v="20000"/>
    <n v="51775"/>
    <x v="1"/>
    <n v="498"/>
    <x v="5"/>
    <s v="CHF"/>
    <n v="1277269200"/>
    <n v="1277355600"/>
    <b v="0"/>
    <b v="1"/>
    <s v="games/video games"/>
    <n v="258.875"/>
    <n v="103.97"/>
    <x v="6"/>
    <x v="11"/>
  </r>
  <r>
    <n v="93"/>
    <x v="93"/>
    <s v="Pre-emptive radical architecture"/>
    <n v="108800"/>
    <n v="65877"/>
    <x v="3"/>
    <n v="610"/>
    <x v="1"/>
    <s v="USD"/>
    <n v="1350709200"/>
    <n v="1351054800"/>
    <b v="0"/>
    <b v="1"/>
    <s v="theater/plays"/>
    <n v="60.548713235294116"/>
    <n v="108"/>
    <x v="3"/>
    <x v="3"/>
  </r>
  <r>
    <n v="94"/>
    <x v="94"/>
    <s v="Grass-roots web-enabled contingency"/>
    <n v="2900"/>
    <n v="8807"/>
    <x v="1"/>
    <n v="180"/>
    <x v="4"/>
    <s v="GBP"/>
    <n v="1554613200"/>
    <n v="1555563600"/>
    <b v="0"/>
    <b v="0"/>
    <s v="technology/web"/>
    <n v="303.68965517241378"/>
    <n v="48.93"/>
    <x v="2"/>
    <x v="2"/>
  </r>
  <r>
    <n v="95"/>
    <x v="95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3"/>
    <n v="37.67"/>
    <x v="4"/>
    <x v="4"/>
  </r>
  <r>
    <n v="96"/>
    <x v="96"/>
    <s v="Down-sized systematic policy"/>
    <n v="69700"/>
    <n v="151513"/>
    <x v="1"/>
    <n v="2331"/>
    <x v="1"/>
    <s v="USD"/>
    <n v="1299736800"/>
    <n v="1300856400"/>
    <b v="0"/>
    <b v="0"/>
    <s v="theater/plays"/>
    <n v="217.37876614060258"/>
    <n v="65"/>
    <x v="3"/>
    <x v="3"/>
  </r>
  <r>
    <n v="97"/>
    <x v="97"/>
    <s v="Cloned bi-directional architecture"/>
    <n v="1300"/>
    <n v="12047"/>
    <x v="1"/>
    <n v="113"/>
    <x v="1"/>
    <s v="USD"/>
    <n v="1435208400"/>
    <n v="1439874000"/>
    <b v="0"/>
    <b v="0"/>
    <s v="food/food trucks"/>
    <n v="926.69230769230774"/>
    <n v="106.61"/>
    <x v="0"/>
    <x v="0"/>
  </r>
  <r>
    <n v="98"/>
    <x v="98"/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n v="27.01"/>
    <x v="6"/>
    <x v="11"/>
  </r>
  <r>
    <n v="99"/>
    <x v="99"/>
    <s v="Fully-configurable motivating approach"/>
    <n v="7600"/>
    <n v="14951"/>
    <x v="1"/>
    <n v="164"/>
    <x v="1"/>
    <s v="USD"/>
    <n v="1416895200"/>
    <n v="1419400800"/>
    <b v="0"/>
    <b v="0"/>
    <s v="theater/plays"/>
    <n v="196.72368421052633"/>
    <n v="91.16"/>
    <x v="3"/>
    <x v="3"/>
  </r>
  <r>
    <n v="100"/>
    <x v="100"/>
    <s v="Upgradable fault-tolerant approach"/>
    <n v="100"/>
    <n v="1"/>
    <x v="0"/>
    <n v="1"/>
    <x v="1"/>
    <s v="USD"/>
    <n v="1319000400"/>
    <n v="1320555600"/>
    <b v="0"/>
    <b v="0"/>
    <s v="theater/plays"/>
    <n v="1"/>
    <n v="1"/>
    <x v="3"/>
    <x v="3"/>
  </r>
  <r>
    <n v="101"/>
    <x v="101"/>
    <s v="Reduced heuristic moratorium"/>
    <n v="900"/>
    <n v="9193"/>
    <x v="1"/>
    <n v="164"/>
    <x v="1"/>
    <s v="USD"/>
    <n v="1424498400"/>
    <n v="1425103200"/>
    <b v="0"/>
    <b v="1"/>
    <s v="music/electric music"/>
    <n v="1021.4444444444445"/>
    <n v="56.05"/>
    <x v="1"/>
    <x v="5"/>
  </r>
  <r>
    <n v="102"/>
    <x v="102"/>
    <s v="Front-line web-enabled model"/>
    <n v="3700"/>
    <n v="10422"/>
    <x v="1"/>
    <n v="336"/>
    <x v="1"/>
    <s v="USD"/>
    <n v="1526274000"/>
    <n v="1526878800"/>
    <b v="0"/>
    <b v="1"/>
    <s v="technology/wearables"/>
    <n v="281.67567567567568"/>
    <n v="31.02"/>
    <x v="2"/>
    <x v="8"/>
  </r>
  <r>
    <n v="103"/>
    <x v="103"/>
    <s v="Polarized incremental emulation"/>
    <n v="10000"/>
    <n v="2461"/>
    <x v="0"/>
    <n v="37"/>
    <x v="6"/>
    <s v="EUR"/>
    <n v="1287896400"/>
    <n v="1288674000"/>
    <b v="0"/>
    <b v="0"/>
    <s v="music/electric music"/>
    <n v="24.61"/>
    <n v="66.510000000000005"/>
    <x v="1"/>
    <x v="5"/>
  </r>
  <r>
    <n v="104"/>
    <x v="104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4010067114094"/>
    <n v="89.01"/>
    <x v="1"/>
    <x v="7"/>
  </r>
  <r>
    <n v="105"/>
    <x v="105"/>
    <s v="Total fresh-thinking system engine"/>
    <n v="6800"/>
    <n v="9829"/>
    <x v="1"/>
    <n v="95"/>
    <x v="1"/>
    <s v="USD"/>
    <n v="1364878800"/>
    <n v="1366434000"/>
    <b v="0"/>
    <b v="0"/>
    <s v="technology/web"/>
    <n v="144.54411764705881"/>
    <n v="103.46"/>
    <x v="2"/>
    <x v="2"/>
  </r>
  <r>
    <n v="106"/>
    <x v="106"/>
    <s v="Ameliorated clear-thinking circuit"/>
    <n v="3900"/>
    <n v="14006"/>
    <x v="1"/>
    <n v="147"/>
    <x v="1"/>
    <s v="USD"/>
    <n v="1567918800"/>
    <n v="1568350800"/>
    <b v="0"/>
    <b v="0"/>
    <s v="theater/plays"/>
    <n v="359.12820512820514"/>
    <n v="95.28"/>
    <x v="3"/>
    <x v="3"/>
  </r>
  <r>
    <n v="107"/>
    <x v="107"/>
    <s v="Multi-layered encompassing installation"/>
    <n v="3500"/>
    <n v="6527"/>
    <x v="1"/>
    <n v="86"/>
    <x v="1"/>
    <s v="USD"/>
    <n v="1524459600"/>
    <n v="1525928400"/>
    <b v="0"/>
    <b v="1"/>
    <s v="theater/plays"/>
    <n v="186.48571428571429"/>
    <n v="75.900000000000006"/>
    <x v="3"/>
    <x v="3"/>
  </r>
  <r>
    <n v="108"/>
    <x v="108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6666666666665"/>
    <n v="107.58"/>
    <x v="4"/>
    <x v="4"/>
  </r>
  <r>
    <n v="109"/>
    <x v="109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n v="51.32"/>
    <x v="4"/>
    <x v="19"/>
  </r>
  <r>
    <n v="110"/>
    <x v="110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n v="71.98"/>
    <x v="0"/>
    <x v="0"/>
  </r>
  <r>
    <n v="111"/>
    <x v="111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5602605863192"/>
    <n v="108.95"/>
    <x v="5"/>
    <x v="15"/>
  </r>
  <r>
    <n v="112"/>
    <x v="112"/>
    <s v="Re-engineered client-driven hub"/>
    <n v="4700"/>
    <n v="12635"/>
    <x v="1"/>
    <n v="361"/>
    <x v="2"/>
    <s v="AUD"/>
    <n v="1408856400"/>
    <n v="1410152400"/>
    <b v="0"/>
    <b v="0"/>
    <s v="technology/web"/>
    <n v="268.82978723404256"/>
    <n v="35"/>
    <x v="2"/>
    <x v="2"/>
  </r>
  <r>
    <n v="113"/>
    <x v="113"/>
    <s v="User-friendly tertiary array"/>
    <n v="3300"/>
    <n v="12437"/>
    <x v="1"/>
    <n v="131"/>
    <x v="1"/>
    <s v="USD"/>
    <n v="1505192400"/>
    <n v="1505797200"/>
    <b v="0"/>
    <b v="0"/>
    <s v="food/food trucks"/>
    <n v="376.87878787878788"/>
    <n v="94.94"/>
    <x v="0"/>
    <x v="0"/>
  </r>
  <r>
    <n v="114"/>
    <x v="114"/>
    <s v="Robust heuristic encoding"/>
    <n v="1900"/>
    <n v="13816"/>
    <x v="1"/>
    <n v="126"/>
    <x v="1"/>
    <s v="USD"/>
    <n v="1554786000"/>
    <n v="1554872400"/>
    <b v="0"/>
    <b v="1"/>
    <s v="technology/wearables"/>
    <n v="727.15789473684208"/>
    <n v="109.65"/>
    <x v="2"/>
    <x v="8"/>
  </r>
  <r>
    <n v="115"/>
    <x v="115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311"/>
    <n v="44"/>
    <x v="5"/>
    <x v="13"/>
  </r>
  <r>
    <n v="116"/>
    <x v="116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86.79"/>
    <x v="3"/>
    <x v="3"/>
  </r>
  <r>
    <n v="117"/>
    <x v="117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387755102041"/>
    <n v="30.99"/>
    <x v="4"/>
    <x v="19"/>
  </r>
  <r>
    <n v="118"/>
    <x v="118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111111111111"/>
    <n v="94.79"/>
    <x v="7"/>
    <x v="14"/>
  </r>
  <r>
    <n v="119"/>
    <x v="119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n v="69.790000000000006"/>
    <x v="4"/>
    <x v="4"/>
  </r>
  <r>
    <n v="120"/>
    <x v="120"/>
    <s v="Synchronized regional synergy"/>
    <n v="75100"/>
    <n v="112272"/>
    <x v="1"/>
    <n v="1782"/>
    <x v="1"/>
    <s v="USD"/>
    <n v="1429246800"/>
    <n v="1429592400"/>
    <b v="0"/>
    <b v="1"/>
    <s v="games/mobile games"/>
    <n v="149.49667110519309"/>
    <n v="63"/>
    <x v="6"/>
    <x v="20"/>
  </r>
  <r>
    <n v="121"/>
    <x v="121"/>
    <s v="Multi-lateral homogeneous success"/>
    <n v="45300"/>
    <n v="99361"/>
    <x v="1"/>
    <n v="903"/>
    <x v="1"/>
    <s v="USD"/>
    <n v="1412485200"/>
    <n v="1413608400"/>
    <b v="0"/>
    <b v="0"/>
    <s v="games/video games"/>
    <n v="219.33995584988963"/>
    <n v="110.03"/>
    <x v="6"/>
    <x v="11"/>
  </r>
  <r>
    <n v="122"/>
    <x v="122"/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39"/>
    <n v="26"/>
    <x v="5"/>
    <x v="13"/>
  </r>
  <r>
    <n v="123"/>
    <x v="123"/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n v="49.99"/>
    <x v="3"/>
    <x v="3"/>
  </r>
  <r>
    <n v="124"/>
    <x v="124"/>
    <s v="Polarized uniform software"/>
    <n v="2600"/>
    <n v="9562"/>
    <x v="1"/>
    <n v="94"/>
    <x v="6"/>
    <s v="EUR"/>
    <n v="1557723600"/>
    <n v="1562302800"/>
    <b v="0"/>
    <b v="0"/>
    <s v="photography/photography books"/>
    <n v="367.76923076923077"/>
    <n v="101.72"/>
    <x v="7"/>
    <x v="14"/>
  </r>
  <r>
    <n v="125"/>
    <x v="125"/>
    <s v="Stand-alone web-enabled moderator"/>
    <n v="5300"/>
    <n v="8475"/>
    <x v="1"/>
    <n v="180"/>
    <x v="1"/>
    <s v="USD"/>
    <n v="1537333200"/>
    <n v="1537678800"/>
    <b v="0"/>
    <b v="0"/>
    <s v="theater/plays"/>
    <n v="159.90566037735849"/>
    <n v="47.08"/>
    <x v="3"/>
    <x v="3"/>
  </r>
  <r>
    <n v="126"/>
    <x v="126"/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n v="89.94"/>
    <x v="3"/>
    <x v="3"/>
  </r>
  <r>
    <n v="127"/>
    <x v="127"/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73"/>
    <n v="78.97"/>
    <x v="3"/>
    <x v="3"/>
  </r>
  <r>
    <n v="128"/>
    <x v="128"/>
    <s v="Phased human-resource core"/>
    <n v="70600"/>
    <n v="42596"/>
    <x v="3"/>
    <n v="532"/>
    <x v="1"/>
    <s v="USD"/>
    <n v="1282885200"/>
    <n v="1284008400"/>
    <b v="0"/>
    <b v="0"/>
    <s v="music/rock"/>
    <n v="60.334277620396598"/>
    <n v="80.069999999999993"/>
    <x v="1"/>
    <x v="1"/>
  </r>
  <r>
    <n v="129"/>
    <x v="129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6"/>
    <n v="86.47"/>
    <x v="0"/>
    <x v="0"/>
  </r>
  <r>
    <n v="130"/>
    <x v="130"/>
    <s v="Secured directional encryption"/>
    <n v="9600"/>
    <n v="14925"/>
    <x v="1"/>
    <n v="533"/>
    <x v="3"/>
    <s v="DKK"/>
    <n v="1319605200"/>
    <n v="1320991200"/>
    <b v="0"/>
    <b v="0"/>
    <s v="film &amp; video/drama"/>
    <n v="155.46875"/>
    <n v="28"/>
    <x v="4"/>
    <x v="6"/>
  </r>
  <r>
    <n v="131"/>
    <x v="131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5974499089254"/>
    <n v="68"/>
    <x v="2"/>
    <x v="2"/>
  </r>
  <r>
    <n v="132"/>
    <x v="132"/>
    <s v="Virtual static core"/>
    <n v="3300"/>
    <n v="3834"/>
    <x v="1"/>
    <n v="89"/>
    <x v="1"/>
    <s v="USD"/>
    <n v="1515736800"/>
    <n v="1517119200"/>
    <b v="0"/>
    <b v="1"/>
    <s v="theater/plays"/>
    <n v="116.18181818181819"/>
    <n v="43.08"/>
    <x v="3"/>
    <x v="3"/>
  </r>
  <r>
    <n v="133"/>
    <x v="133"/>
    <s v="Secured content-based product"/>
    <n v="4500"/>
    <n v="13985"/>
    <x v="1"/>
    <n v="159"/>
    <x v="1"/>
    <s v="USD"/>
    <n v="1313125200"/>
    <n v="1315026000"/>
    <b v="0"/>
    <b v="0"/>
    <s v="music/world music"/>
    <n v="310.77777777777777"/>
    <n v="87.96"/>
    <x v="1"/>
    <x v="21"/>
  </r>
  <r>
    <n v="134"/>
    <x v="134"/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n v="94.99"/>
    <x v="4"/>
    <x v="4"/>
  </r>
  <r>
    <n v="135"/>
    <x v="135"/>
    <s v="Balanced zero-defect software"/>
    <n v="7700"/>
    <n v="5488"/>
    <x v="0"/>
    <n v="117"/>
    <x v="1"/>
    <s v="USD"/>
    <n v="1362636000"/>
    <n v="1363064400"/>
    <b v="0"/>
    <b v="1"/>
    <s v="theater/plays"/>
    <n v="71.272727272727266"/>
    <n v="46.91"/>
    <x v="3"/>
    <x v="3"/>
  </r>
  <r>
    <n v="136"/>
    <x v="136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2"/>
    <n v="46.91"/>
    <x v="4"/>
    <x v="6"/>
  </r>
  <r>
    <n v="137"/>
    <x v="137"/>
    <s v="Down-sized disintermediate support"/>
    <n v="1800"/>
    <n v="4712"/>
    <x v="1"/>
    <n v="50"/>
    <x v="1"/>
    <s v="USD"/>
    <n v="1286341200"/>
    <n v="1286859600"/>
    <b v="0"/>
    <b v="0"/>
    <s v="publishing/nonfiction"/>
    <n v="261.77777777777777"/>
    <n v="94.24"/>
    <x v="5"/>
    <x v="9"/>
  </r>
  <r>
    <n v="138"/>
    <x v="138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0.14"/>
    <x v="6"/>
    <x v="20"/>
  </r>
  <r>
    <n v="139"/>
    <x v="139"/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n v="59.04"/>
    <x v="2"/>
    <x v="8"/>
  </r>
  <r>
    <n v="140"/>
    <x v="140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363636363636"/>
    <n v="65.989999999999995"/>
    <x v="4"/>
    <x v="4"/>
  </r>
  <r>
    <n v="141"/>
    <x v="141"/>
    <s v="Distributed motivating algorithm"/>
    <n v="64300"/>
    <n v="65323"/>
    <x v="1"/>
    <n v="1071"/>
    <x v="1"/>
    <s v="USD"/>
    <n v="1434085200"/>
    <n v="1434603600"/>
    <b v="0"/>
    <b v="0"/>
    <s v="technology/web"/>
    <n v="101.59097978227061"/>
    <n v="60.99"/>
    <x v="2"/>
    <x v="2"/>
  </r>
  <r>
    <n v="142"/>
    <x v="142"/>
    <s v="Expanded solution-oriented benchmark"/>
    <n v="5000"/>
    <n v="11502"/>
    <x v="1"/>
    <n v="117"/>
    <x v="1"/>
    <s v="USD"/>
    <n v="1333688400"/>
    <n v="1337230800"/>
    <b v="0"/>
    <b v="0"/>
    <s v="technology/web"/>
    <n v="230.04"/>
    <n v="98.31"/>
    <x v="2"/>
    <x v="2"/>
  </r>
  <r>
    <n v="143"/>
    <x v="143"/>
    <s v="Implemented discrete secured line"/>
    <n v="5400"/>
    <n v="7322"/>
    <x v="1"/>
    <n v="70"/>
    <x v="1"/>
    <s v="USD"/>
    <n v="1277701200"/>
    <n v="1279429200"/>
    <b v="0"/>
    <b v="0"/>
    <s v="music/indie rock"/>
    <n v="135.59259259259258"/>
    <n v="104.6"/>
    <x v="1"/>
    <x v="7"/>
  </r>
  <r>
    <n v="144"/>
    <x v="144"/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n v="86.07"/>
    <x v="3"/>
    <x v="3"/>
  </r>
  <r>
    <n v="145"/>
    <x v="145"/>
    <s v="Secured reciprocal array"/>
    <n v="25000"/>
    <n v="59128"/>
    <x v="1"/>
    <n v="768"/>
    <x v="5"/>
    <s v="CHF"/>
    <n v="1410066000"/>
    <n v="1410498000"/>
    <b v="0"/>
    <b v="0"/>
    <s v="technology/wearables"/>
    <n v="236.512"/>
    <n v="76.989999999999995"/>
    <x v="2"/>
    <x v="8"/>
  </r>
  <r>
    <n v="146"/>
    <x v="146"/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n v="29.76"/>
    <x v="3"/>
    <x v="3"/>
  </r>
  <r>
    <n v="147"/>
    <x v="147"/>
    <s v="Upgradable upward-trending workforce"/>
    <n v="8300"/>
    <n v="9337"/>
    <x v="1"/>
    <n v="199"/>
    <x v="1"/>
    <s v="USD"/>
    <n v="1465794000"/>
    <n v="1466312400"/>
    <b v="0"/>
    <b v="1"/>
    <s v="theater/plays"/>
    <n v="112.49397590361446"/>
    <n v="46.92"/>
    <x v="3"/>
    <x v="3"/>
  </r>
  <r>
    <n v="148"/>
    <x v="148"/>
    <s v="Upgradable hybrid capability"/>
    <n v="9300"/>
    <n v="11255"/>
    <x v="1"/>
    <n v="107"/>
    <x v="1"/>
    <s v="USD"/>
    <n v="1500958800"/>
    <n v="1501736400"/>
    <b v="0"/>
    <b v="0"/>
    <s v="technology/wearables"/>
    <n v="121.02150537634408"/>
    <n v="105.19"/>
    <x v="2"/>
    <x v="8"/>
  </r>
  <r>
    <n v="149"/>
    <x v="149"/>
    <s v="Managed fresh-thinking flexibility"/>
    <n v="6200"/>
    <n v="13632"/>
    <x v="1"/>
    <n v="195"/>
    <x v="1"/>
    <s v="USD"/>
    <n v="1357020000"/>
    <n v="1361512800"/>
    <b v="0"/>
    <b v="0"/>
    <s v="music/indie rock"/>
    <n v="219.87096774193549"/>
    <n v="69.91"/>
    <x v="1"/>
    <x v="7"/>
  </r>
  <r>
    <n v="150"/>
    <x v="150"/>
    <s v="Networked stable workforce"/>
    <n v="100"/>
    <n v="1"/>
    <x v="0"/>
    <n v="1"/>
    <x v="1"/>
    <s v="USD"/>
    <n v="1544940000"/>
    <n v="1545026400"/>
    <b v="0"/>
    <b v="0"/>
    <s v="music/rock"/>
    <n v="1"/>
    <n v="1"/>
    <x v="1"/>
    <x v="1"/>
  </r>
  <r>
    <n v="151"/>
    <x v="151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n v="60.01"/>
    <x v="1"/>
    <x v="5"/>
  </r>
  <r>
    <n v="152"/>
    <x v="152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6746987951806"/>
    <n v="52.01"/>
    <x v="1"/>
    <x v="7"/>
  </r>
  <r>
    <n v="153"/>
    <x v="153"/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n v="31"/>
    <x v="3"/>
    <x v="3"/>
  </r>
  <r>
    <n v="154"/>
    <x v="154"/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8"/>
    <n v="95.04"/>
    <x v="1"/>
    <x v="7"/>
  </r>
  <r>
    <n v="155"/>
    <x v="155"/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n v="75.97"/>
    <x v="3"/>
    <x v="3"/>
  </r>
  <r>
    <n v="156"/>
    <x v="156"/>
    <s v="Streamlined encompassing encryption"/>
    <n v="36400"/>
    <n v="26914"/>
    <x v="3"/>
    <n v="379"/>
    <x v="2"/>
    <s v="AUD"/>
    <n v="1570251600"/>
    <n v="1572325200"/>
    <b v="0"/>
    <b v="0"/>
    <s v="music/rock"/>
    <n v="73.939560439560438"/>
    <n v="71.010000000000005"/>
    <x v="1"/>
    <x v="1"/>
  </r>
  <r>
    <n v="157"/>
    <x v="157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n v="73.73"/>
    <x v="7"/>
    <x v="14"/>
  </r>
  <r>
    <n v="158"/>
    <x v="158"/>
    <s v="Ergonomic fresh-thinking installation"/>
    <n v="2100"/>
    <n v="4640"/>
    <x v="1"/>
    <n v="41"/>
    <x v="1"/>
    <s v="USD"/>
    <n v="1449554400"/>
    <n v="1449640800"/>
    <b v="0"/>
    <b v="0"/>
    <s v="music/rock"/>
    <n v="220.95238095238096"/>
    <n v="113.17"/>
    <x v="1"/>
    <x v="1"/>
  </r>
  <r>
    <n v="159"/>
    <x v="159"/>
    <s v="Robust explicit hardware"/>
    <n v="191200"/>
    <n v="191222"/>
    <x v="1"/>
    <n v="1821"/>
    <x v="1"/>
    <s v="USD"/>
    <n v="1553662800"/>
    <n v="1555218000"/>
    <b v="0"/>
    <b v="1"/>
    <s v="theater/plays"/>
    <n v="100.01150627615063"/>
    <n v="105.01"/>
    <x v="3"/>
    <x v="3"/>
  </r>
  <r>
    <n v="160"/>
    <x v="160"/>
    <s v="Stand-alone actuating support"/>
    <n v="8000"/>
    <n v="12985"/>
    <x v="1"/>
    <n v="164"/>
    <x v="1"/>
    <s v="USD"/>
    <n v="1556341200"/>
    <n v="1557723600"/>
    <b v="0"/>
    <b v="0"/>
    <s v="technology/wearables"/>
    <n v="162.3125"/>
    <n v="79.180000000000007"/>
    <x v="2"/>
    <x v="8"/>
  </r>
  <r>
    <n v="161"/>
    <x v="161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n v="57.33"/>
    <x v="2"/>
    <x v="2"/>
  </r>
  <r>
    <n v="162"/>
    <x v="162"/>
    <s v="Extended bottom-line open architecture"/>
    <n v="6100"/>
    <n v="9134"/>
    <x v="1"/>
    <n v="157"/>
    <x v="5"/>
    <s v="CHF"/>
    <n v="1544248800"/>
    <n v="1546840800"/>
    <b v="0"/>
    <b v="0"/>
    <s v="music/rock"/>
    <n v="149.73770491803279"/>
    <n v="58.18"/>
    <x v="1"/>
    <x v="1"/>
  </r>
  <r>
    <n v="163"/>
    <x v="163"/>
    <s v="Extended reciprocal circuit"/>
    <n v="3500"/>
    <n v="8864"/>
    <x v="1"/>
    <n v="246"/>
    <x v="1"/>
    <s v="USD"/>
    <n v="1508475600"/>
    <n v="1512712800"/>
    <b v="0"/>
    <b v="1"/>
    <s v="photography/photography books"/>
    <n v="253.25714285714287"/>
    <n v="36.03"/>
    <x v="7"/>
    <x v="14"/>
  </r>
  <r>
    <n v="164"/>
    <x v="164"/>
    <s v="Polarized human-resource protocol"/>
    <n v="150500"/>
    <n v="150755"/>
    <x v="1"/>
    <n v="1396"/>
    <x v="1"/>
    <s v="USD"/>
    <n v="1507438800"/>
    <n v="1507525200"/>
    <b v="0"/>
    <b v="0"/>
    <s v="theater/plays"/>
    <n v="100.16943521594685"/>
    <n v="107.99"/>
    <x v="3"/>
    <x v="3"/>
  </r>
  <r>
    <n v="165"/>
    <x v="165"/>
    <s v="Synergized radical product"/>
    <n v="90400"/>
    <n v="110279"/>
    <x v="1"/>
    <n v="2506"/>
    <x v="1"/>
    <s v="USD"/>
    <n v="1501563600"/>
    <n v="1504328400"/>
    <b v="0"/>
    <b v="0"/>
    <s v="technology/web"/>
    <n v="121.99004424778761"/>
    <n v="44.01"/>
    <x v="2"/>
    <x v="2"/>
  </r>
  <r>
    <n v="166"/>
    <x v="166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265306122449"/>
    <n v="55.08"/>
    <x v="7"/>
    <x v="14"/>
  </r>
  <r>
    <n v="167"/>
    <x v="167"/>
    <s v="Robust content-based emulation"/>
    <n v="2600"/>
    <n v="10804"/>
    <x v="1"/>
    <n v="146"/>
    <x v="2"/>
    <s v="AUD"/>
    <n v="1370840400"/>
    <n v="1371704400"/>
    <b v="0"/>
    <b v="0"/>
    <s v="theater/plays"/>
    <n v="415.53846153846155"/>
    <n v="74"/>
    <x v="3"/>
    <x v="3"/>
  </r>
  <r>
    <n v="168"/>
    <x v="168"/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n v="42"/>
    <x v="1"/>
    <x v="7"/>
  </r>
  <r>
    <n v="169"/>
    <x v="169"/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154506437768"/>
    <n v="77.989999999999995"/>
    <x v="4"/>
    <x v="12"/>
  </r>
  <r>
    <n v="170"/>
    <x v="170"/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n v="82.51"/>
    <x v="1"/>
    <x v="7"/>
  </r>
  <r>
    <n v="171"/>
    <x v="171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n v="104.2"/>
    <x v="5"/>
    <x v="18"/>
  </r>
  <r>
    <n v="172"/>
    <x v="172"/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n v="25.5"/>
    <x v="4"/>
    <x v="4"/>
  </r>
  <r>
    <n v="173"/>
    <x v="173"/>
    <s v="Cross-group 4thgeneration middleware"/>
    <n v="96700"/>
    <n v="157635"/>
    <x v="1"/>
    <n v="1561"/>
    <x v="1"/>
    <s v="USD"/>
    <n v="1368853200"/>
    <n v="1369371600"/>
    <b v="0"/>
    <b v="0"/>
    <s v="theater/plays"/>
    <n v="163.01447776628748"/>
    <n v="100.98"/>
    <x v="3"/>
    <x v="3"/>
  </r>
  <r>
    <n v="174"/>
    <x v="174"/>
    <s v="Pre-emptive scalable access"/>
    <n v="600"/>
    <n v="5368"/>
    <x v="1"/>
    <n v="48"/>
    <x v="1"/>
    <s v="USD"/>
    <n v="1444021200"/>
    <n v="1444107600"/>
    <b v="0"/>
    <b v="1"/>
    <s v="technology/wearables"/>
    <n v="894.66666666666663"/>
    <n v="111.83"/>
    <x v="2"/>
    <x v="8"/>
  </r>
  <r>
    <n v="175"/>
    <x v="175"/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6"/>
    <n v="42"/>
    <x v="3"/>
    <x v="3"/>
  </r>
  <r>
    <n v="176"/>
    <x v="176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n v="110.05"/>
    <x v="3"/>
    <x v="3"/>
  </r>
  <r>
    <n v="177"/>
    <x v="177"/>
    <s v="Digitized solution-oriented product"/>
    <n v="38800"/>
    <n v="161593"/>
    <x v="1"/>
    <n v="2739"/>
    <x v="1"/>
    <s v="USD"/>
    <n v="1289800800"/>
    <n v="1291960800"/>
    <b v="0"/>
    <b v="0"/>
    <s v="theater/plays"/>
    <n v="416.47680412371136"/>
    <n v="59"/>
    <x v="3"/>
    <x v="3"/>
  </r>
  <r>
    <n v="178"/>
    <x v="178"/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n v="32.99"/>
    <x v="0"/>
    <x v="0"/>
  </r>
  <r>
    <n v="179"/>
    <x v="179"/>
    <s v="Realigned human-resource orchestration"/>
    <n v="44500"/>
    <n v="159185"/>
    <x v="1"/>
    <n v="3537"/>
    <x v="0"/>
    <s v="CAD"/>
    <n v="1363496400"/>
    <n v="1363582800"/>
    <b v="0"/>
    <b v="1"/>
    <s v="theater/plays"/>
    <n v="357.71910112359552"/>
    <n v="45.01"/>
    <x v="3"/>
    <x v="3"/>
  </r>
  <r>
    <n v="180"/>
    <x v="180"/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714285714286"/>
    <n v="81.98"/>
    <x v="2"/>
    <x v="8"/>
  </r>
  <r>
    <n v="181"/>
    <x v="181"/>
    <s v="Centralized global approach"/>
    <n v="8600"/>
    <n v="5315"/>
    <x v="0"/>
    <n v="136"/>
    <x v="1"/>
    <s v="USD"/>
    <n v="1507093200"/>
    <n v="1508648400"/>
    <b v="0"/>
    <b v="0"/>
    <s v="technology/web"/>
    <n v="61.802325581395351"/>
    <n v="39.08"/>
    <x v="2"/>
    <x v="2"/>
  </r>
  <r>
    <n v="182"/>
    <x v="182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472324723244"/>
    <n v="59"/>
    <x v="3"/>
    <x v="3"/>
  </r>
  <r>
    <n v="183"/>
    <x v="183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36"/>
    <n v="40.99"/>
    <x v="1"/>
    <x v="1"/>
  </r>
  <r>
    <n v="184"/>
    <x v="184"/>
    <s v="Adaptive asynchronous emulation"/>
    <n v="3600"/>
    <n v="10550"/>
    <x v="1"/>
    <n v="340"/>
    <x v="1"/>
    <s v="USD"/>
    <n v="1556859600"/>
    <n v="1556946000"/>
    <b v="0"/>
    <b v="0"/>
    <s v="theater/plays"/>
    <n v="293.05555555555554"/>
    <n v="31.03"/>
    <x v="3"/>
    <x v="3"/>
  </r>
  <r>
    <n v="185"/>
    <x v="185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n v="37.79"/>
    <x v="4"/>
    <x v="19"/>
  </r>
  <r>
    <n v="186"/>
    <x v="186"/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n v="32.01"/>
    <x v="3"/>
    <x v="3"/>
  </r>
  <r>
    <n v="187"/>
    <x v="187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375415282392"/>
    <n v="95.97"/>
    <x v="4"/>
    <x v="12"/>
  </r>
  <r>
    <n v="188"/>
    <x v="188"/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n v="75"/>
    <x v="3"/>
    <x v="3"/>
  </r>
  <r>
    <n v="189"/>
    <x v="189"/>
    <s v="Switchable contextually-based access"/>
    <n v="191300"/>
    <n v="45004"/>
    <x v="3"/>
    <n v="441"/>
    <x v="1"/>
    <s v="USD"/>
    <n v="1457071200"/>
    <n v="1457071200"/>
    <b v="0"/>
    <b v="0"/>
    <s v="theater/plays"/>
    <n v="23.525352848928385"/>
    <n v="102.05"/>
    <x v="3"/>
    <x v="3"/>
  </r>
  <r>
    <n v="190"/>
    <x v="190"/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n v="105.75"/>
    <x v="3"/>
    <x v="3"/>
  </r>
  <r>
    <n v="191"/>
    <x v="191"/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49"/>
    <n v="37.07"/>
    <x v="3"/>
    <x v="3"/>
  </r>
  <r>
    <n v="192"/>
    <x v="192"/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n v="35.049999999999997"/>
    <x v="1"/>
    <x v="1"/>
  </r>
  <r>
    <n v="193"/>
    <x v="193"/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n v="46.34"/>
    <x v="1"/>
    <x v="7"/>
  </r>
  <r>
    <n v="194"/>
    <x v="194"/>
    <s v="Assimilated multi-tasking archive"/>
    <n v="7100"/>
    <n v="8716"/>
    <x v="1"/>
    <n v="126"/>
    <x v="1"/>
    <s v="USD"/>
    <n v="1442206800"/>
    <n v="1443589200"/>
    <b v="0"/>
    <b v="0"/>
    <s v="music/metal"/>
    <n v="122.7605633802817"/>
    <n v="69.17"/>
    <x v="1"/>
    <x v="16"/>
  </r>
  <r>
    <n v="195"/>
    <x v="195"/>
    <s v="Upgradable high-level solution"/>
    <n v="15800"/>
    <n v="57157"/>
    <x v="1"/>
    <n v="524"/>
    <x v="1"/>
    <s v="USD"/>
    <n v="1532840400"/>
    <n v="1533445200"/>
    <b v="0"/>
    <b v="0"/>
    <s v="music/electric music"/>
    <n v="361.75316455696202"/>
    <n v="109.08"/>
    <x v="1"/>
    <x v="5"/>
  </r>
  <r>
    <n v="196"/>
    <x v="196"/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n v="51.78"/>
    <x v="2"/>
    <x v="8"/>
  </r>
  <r>
    <n v="197"/>
    <x v="197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0475319926874"/>
    <n v="82.01"/>
    <x v="4"/>
    <x v="6"/>
  </r>
  <r>
    <n v="198"/>
    <x v="198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n v="35.96"/>
    <x v="1"/>
    <x v="5"/>
  </r>
  <r>
    <n v="199"/>
    <x v="199"/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n v="74.459999999999994"/>
    <x v="1"/>
    <x v="1"/>
  </r>
  <r>
    <n v="200"/>
    <x v="200"/>
    <s v="Reduced dedicated capability"/>
    <n v="100"/>
    <n v="2"/>
    <x v="0"/>
    <n v="1"/>
    <x v="0"/>
    <s v="CAD"/>
    <n v="1269493200"/>
    <n v="1270443600"/>
    <b v="0"/>
    <b v="0"/>
    <s v="theater/plays"/>
    <n v="2"/>
    <n v="2"/>
    <x v="3"/>
    <x v="3"/>
  </r>
  <r>
    <n v="201"/>
    <x v="201"/>
    <s v="Cross-platform bi-directional workforce"/>
    <n v="2100"/>
    <n v="14305"/>
    <x v="1"/>
    <n v="157"/>
    <x v="1"/>
    <s v="USD"/>
    <n v="1406264400"/>
    <n v="1407819600"/>
    <b v="0"/>
    <b v="0"/>
    <s v="technology/web"/>
    <n v="681.19047619047615"/>
    <n v="91.11"/>
    <x v="2"/>
    <x v="2"/>
  </r>
  <r>
    <n v="202"/>
    <x v="202"/>
    <s v="Upgradable scalable methodology"/>
    <n v="8300"/>
    <n v="6543"/>
    <x v="3"/>
    <n v="82"/>
    <x v="1"/>
    <s v="USD"/>
    <n v="1317531600"/>
    <n v="1317877200"/>
    <b v="0"/>
    <b v="0"/>
    <s v="food/food trucks"/>
    <n v="78.831325301204814"/>
    <n v="79.790000000000006"/>
    <x v="0"/>
    <x v="0"/>
  </r>
  <r>
    <n v="203"/>
    <x v="203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0792216817235"/>
    <n v="43"/>
    <x v="3"/>
    <x v="3"/>
  </r>
  <r>
    <n v="204"/>
    <x v="204"/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n v="63.23"/>
    <x v="1"/>
    <x v="17"/>
  </r>
  <r>
    <n v="205"/>
    <x v="205"/>
    <s v="Focused analyzing circuit"/>
    <n v="1300"/>
    <n v="5614"/>
    <x v="1"/>
    <n v="80"/>
    <x v="1"/>
    <s v="USD"/>
    <n v="1539752400"/>
    <n v="1540789200"/>
    <b v="1"/>
    <b v="0"/>
    <s v="theater/plays"/>
    <n v="431.84615384615387"/>
    <n v="70.180000000000007"/>
    <x v="3"/>
    <x v="3"/>
  </r>
  <r>
    <n v="206"/>
    <x v="206"/>
    <s v="Fundamental grid-enabled strategy"/>
    <n v="9000"/>
    <n v="3496"/>
    <x v="3"/>
    <n v="57"/>
    <x v="1"/>
    <s v="USD"/>
    <n v="1267250400"/>
    <n v="1268028000"/>
    <b v="0"/>
    <b v="0"/>
    <s v="publishing/fiction"/>
    <n v="38.844444444444441"/>
    <n v="61.33"/>
    <x v="5"/>
    <x v="13"/>
  </r>
  <r>
    <n v="207"/>
    <x v="207"/>
    <s v="Digitized 5thgeneration knowledgebase"/>
    <n v="1000"/>
    <n v="4257"/>
    <x v="1"/>
    <n v="43"/>
    <x v="1"/>
    <s v="USD"/>
    <n v="1535432400"/>
    <n v="1537160400"/>
    <b v="0"/>
    <b v="1"/>
    <s v="music/rock"/>
    <n v="425.7"/>
    <n v="99"/>
    <x v="1"/>
    <x v="1"/>
  </r>
  <r>
    <n v="208"/>
    <x v="208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239715591672"/>
    <n v="96.98"/>
    <x v="4"/>
    <x v="4"/>
  </r>
  <r>
    <n v="209"/>
    <x v="209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88688946015425"/>
    <n v="51"/>
    <x v="4"/>
    <x v="4"/>
  </r>
  <r>
    <n v="210"/>
    <x v="210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11"/>
    <n v="28.04"/>
    <x v="4"/>
    <x v="22"/>
  </r>
  <r>
    <n v="211"/>
    <x v="211"/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n v="60.98"/>
    <x v="3"/>
    <x v="3"/>
  </r>
  <r>
    <n v="212"/>
    <x v="212"/>
    <s v="Profound next generation infrastructure"/>
    <n v="8100"/>
    <n v="12300"/>
    <x v="1"/>
    <n v="168"/>
    <x v="1"/>
    <s v="USD"/>
    <n v="1576389600"/>
    <n v="1580364000"/>
    <b v="0"/>
    <b v="0"/>
    <s v="theater/plays"/>
    <n v="151.85185185185185"/>
    <n v="73.209999999999994"/>
    <x v="3"/>
    <x v="3"/>
  </r>
  <r>
    <n v="213"/>
    <x v="213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382252559728"/>
    <n v="40"/>
    <x v="1"/>
    <x v="7"/>
  </r>
  <r>
    <n v="214"/>
    <x v="214"/>
    <s v="Open-source fresh-thinking policy"/>
    <n v="1400"/>
    <n v="14324"/>
    <x v="1"/>
    <n v="165"/>
    <x v="1"/>
    <s v="USD"/>
    <n v="1282194000"/>
    <n v="1282712400"/>
    <b v="0"/>
    <b v="0"/>
    <s v="music/rock"/>
    <n v="1023.1428571428571"/>
    <n v="86.81"/>
    <x v="1"/>
    <x v="1"/>
  </r>
  <r>
    <n v="215"/>
    <x v="215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5"/>
    <n v="42.13"/>
    <x v="3"/>
    <x v="3"/>
  </r>
  <r>
    <n v="216"/>
    <x v="216"/>
    <s v="Organic dynamic algorithm"/>
    <n v="121700"/>
    <n v="188721"/>
    <x v="1"/>
    <n v="1815"/>
    <x v="1"/>
    <s v="USD"/>
    <n v="1321941600"/>
    <n v="1322114400"/>
    <b v="0"/>
    <b v="0"/>
    <s v="theater/plays"/>
    <n v="155.0706655710764"/>
    <n v="103.98"/>
    <x v="3"/>
    <x v="3"/>
  </r>
  <r>
    <n v="217"/>
    <x v="217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n v="62"/>
    <x v="4"/>
    <x v="22"/>
  </r>
  <r>
    <n v="218"/>
    <x v="218"/>
    <s v="Adaptive logistical initiative"/>
    <n v="5700"/>
    <n v="12309"/>
    <x v="1"/>
    <n v="397"/>
    <x v="4"/>
    <s v="GBP"/>
    <n v="1320991200"/>
    <n v="1323928800"/>
    <b v="0"/>
    <b v="1"/>
    <s v="film &amp; video/shorts"/>
    <n v="215.94736842105263"/>
    <n v="31.01"/>
    <x v="4"/>
    <x v="12"/>
  </r>
  <r>
    <n v="219"/>
    <x v="219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2709832134294"/>
    <n v="89.99"/>
    <x v="4"/>
    <x v="10"/>
  </r>
  <r>
    <n v="220"/>
    <x v="220"/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n v="39.24"/>
    <x v="3"/>
    <x v="3"/>
  </r>
  <r>
    <n v="221"/>
    <x v="221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n v="54.99"/>
    <x v="0"/>
    <x v="0"/>
  </r>
  <r>
    <n v="222"/>
    <x v="222"/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16666666666"/>
    <n v="47.99"/>
    <x v="7"/>
    <x v="14"/>
  </r>
  <r>
    <n v="223"/>
    <x v="223"/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n v="87.97"/>
    <x v="3"/>
    <x v="3"/>
  </r>
  <r>
    <n v="224"/>
    <x v="224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3930885529157"/>
    <n v="52"/>
    <x v="4"/>
    <x v="22"/>
  </r>
  <r>
    <n v="225"/>
    <x v="225"/>
    <s v="Enterprise-wide reciprocal success"/>
    <n v="67800"/>
    <n v="176398"/>
    <x v="1"/>
    <n v="5880"/>
    <x v="1"/>
    <s v="USD"/>
    <n v="1399093200"/>
    <n v="1399093200"/>
    <b v="1"/>
    <b v="0"/>
    <s v="music/rock"/>
    <n v="260.1740412979351"/>
    <n v="30"/>
    <x v="1"/>
    <x v="1"/>
  </r>
  <r>
    <n v="226"/>
    <x v="102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333333333333"/>
    <n v="98.21"/>
    <x v="7"/>
    <x v="14"/>
  </r>
  <r>
    <n v="227"/>
    <x v="226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085385878489"/>
    <n v="108.96"/>
    <x v="6"/>
    <x v="20"/>
  </r>
  <r>
    <n v="228"/>
    <x v="227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0717911530095"/>
    <n v="67"/>
    <x v="4"/>
    <x v="10"/>
  </r>
  <r>
    <n v="229"/>
    <x v="228"/>
    <s v="Extended encompassing application"/>
    <n v="85600"/>
    <n v="165798"/>
    <x v="1"/>
    <n v="2551"/>
    <x v="1"/>
    <s v="USD"/>
    <n v="1496293200"/>
    <n v="1500440400"/>
    <b v="0"/>
    <b v="1"/>
    <s v="games/mobile games"/>
    <n v="193.68925233644859"/>
    <n v="64.989999999999995"/>
    <x v="6"/>
    <x v="20"/>
  </r>
  <r>
    <n v="230"/>
    <x v="229"/>
    <s v="Progressive value-added ability"/>
    <n v="2400"/>
    <n v="10084"/>
    <x v="1"/>
    <n v="101"/>
    <x v="1"/>
    <s v="USD"/>
    <n v="1575612000"/>
    <n v="1575612000"/>
    <b v="0"/>
    <b v="0"/>
    <s v="games/video games"/>
    <n v="420.16666666666669"/>
    <n v="99.84"/>
    <x v="6"/>
    <x v="11"/>
  </r>
  <r>
    <n v="231"/>
    <x v="230"/>
    <s v="Cross-platform uniform hardware"/>
    <n v="7200"/>
    <n v="5523"/>
    <x v="3"/>
    <n v="67"/>
    <x v="1"/>
    <s v="USD"/>
    <n v="1369112400"/>
    <n v="1374123600"/>
    <b v="0"/>
    <b v="0"/>
    <s v="theater/plays"/>
    <n v="76.708333333333329"/>
    <n v="82.43"/>
    <x v="3"/>
    <x v="3"/>
  </r>
  <r>
    <n v="232"/>
    <x v="231"/>
    <s v="Progressive secondary portal"/>
    <n v="3400"/>
    <n v="5823"/>
    <x v="1"/>
    <n v="92"/>
    <x v="1"/>
    <s v="USD"/>
    <n v="1469422800"/>
    <n v="1469509200"/>
    <b v="0"/>
    <b v="0"/>
    <s v="theater/plays"/>
    <n v="171.26470588235293"/>
    <n v="63.29"/>
    <x v="3"/>
    <x v="3"/>
  </r>
  <r>
    <n v="233"/>
    <x v="232"/>
    <s v="Multi-lateral national adapter"/>
    <n v="3800"/>
    <n v="6000"/>
    <x v="1"/>
    <n v="62"/>
    <x v="1"/>
    <s v="USD"/>
    <n v="1307854800"/>
    <n v="1309237200"/>
    <b v="0"/>
    <b v="0"/>
    <s v="film &amp; video/animation"/>
    <n v="157.89473684210526"/>
    <n v="96.77"/>
    <x v="4"/>
    <x v="10"/>
  </r>
  <r>
    <n v="234"/>
    <x v="233"/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n v="54.91"/>
    <x v="6"/>
    <x v="11"/>
  </r>
  <r>
    <n v="235"/>
    <x v="234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n v="39.01"/>
    <x v="4"/>
    <x v="10"/>
  </r>
  <r>
    <n v="236"/>
    <x v="235"/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n v="75.84"/>
    <x v="1"/>
    <x v="1"/>
  </r>
  <r>
    <n v="237"/>
    <x v="236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763440860215"/>
    <n v="45.05"/>
    <x v="4"/>
    <x v="10"/>
  </r>
  <r>
    <n v="238"/>
    <x v="237"/>
    <s v="Distributed systemic adapter"/>
    <n v="2400"/>
    <n v="10138"/>
    <x v="1"/>
    <n v="97"/>
    <x v="3"/>
    <s v="DKK"/>
    <n v="1513231200"/>
    <n v="1515391200"/>
    <b v="0"/>
    <b v="1"/>
    <s v="theater/plays"/>
    <n v="422.41666666666669"/>
    <n v="104.52"/>
    <x v="3"/>
    <x v="3"/>
  </r>
  <r>
    <n v="239"/>
    <x v="238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n v="76.27"/>
    <x v="2"/>
    <x v="8"/>
  </r>
  <r>
    <n v="240"/>
    <x v="239"/>
    <s v="Vision-oriented dynamic service-desk"/>
    <n v="29400"/>
    <n v="123124"/>
    <x v="1"/>
    <n v="1784"/>
    <x v="1"/>
    <s v="USD"/>
    <n v="1281070800"/>
    <n v="1281157200"/>
    <b v="0"/>
    <b v="0"/>
    <s v="theater/plays"/>
    <n v="418.78911564625849"/>
    <n v="69.02"/>
    <x v="3"/>
    <x v="3"/>
  </r>
  <r>
    <n v="241"/>
    <x v="240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1632047477745"/>
    <n v="101.98"/>
    <x v="5"/>
    <x v="9"/>
  </r>
  <r>
    <n v="242"/>
    <x v="241"/>
    <s v="Sharable scalable core"/>
    <n v="8400"/>
    <n v="10729"/>
    <x v="1"/>
    <n v="250"/>
    <x v="1"/>
    <s v="USD"/>
    <n v="1494392400"/>
    <n v="1495256400"/>
    <b v="0"/>
    <b v="1"/>
    <s v="music/rock"/>
    <n v="127.72619047619048"/>
    <n v="42.92"/>
    <x v="1"/>
    <x v="1"/>
  </r>
  <r>
    <n v="243"/>
    <x v="242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1739130434781"/>
    <n v="43.03"/>
    <x v="3"/>
    <x v="3"/>
  </r>
  <r>
    <n v="244"/>
    <x v="243"/>
    <s v="Reverse-engineered system-worthy extranet"/>
    <n v="700"/>
    <n v="3988"/>
    <x v="1"/>
    <n v="53"/>
    <x v="1"/>
    <s v="USD"/>
    <n v="1405314000"/>
    <n v="1409806800"/>
    <b v="0"/>
    <b v="0"/>
    <s v="theater/plays"/>
    <n v="569.71428571428567"/>
    <n v="75.25"/>
    <x v="3"/>
    <x v="3"/>
  </r>
  <r>
    <n v="245"/>
    <x v="244"/>
    <s v="Re-engineered systematic monitoring"/>
    <n v="2900"/>
    <n v="14771"/>
    <x v="1"/>
    <n v="214"/>
    <x v="1"/>
    <s v="USD"/>
    <n v="1396846800"/>
    <n v="1396933200"/>
    <b v="0"/>
    <b v="0"/>
    <s v="theater/plays"/>
    <n v="509.34482758620692"/>
    <n v="69.02"/>
    <x v="3"/>
    <x v="3"/>
  </r>
  <r>
    <n v="246"/>
    <x v="245"/>
    <s v="Seamless value-added standardization"/>
    <n v="4500"/>
    <n v="14649"/>
    <x v="1"/>
    <n v="222"/>
    <x v="1"/>
    <s v="USD"/>
    <n v="1375678800"/>
    <n v="1376024400"/>
    <b v="0"/>
    <b v="0"/>
    <s v="technology/web"/>
    <n v="325.53333333333336"/>
    <n v="65.989999999999995"/>
    <x v="2"/>
    <x v="2"/>
  </r>
  <r>
    <n v="247"/>
    <x v="246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1616161616166"/>
    <n v="98.01"/>
    <x v="5"/>
    <x v="13"/>
  </r>
  <r>
    <n v="248"/>
    <x v="247"/>
    <s v="Streamlined holistic knowledgebase"/>
    <n v="6200"/>
    <n v="13103"/>
    <x v="1"/>
    <n v="218"/>
    <x v="2"/>
    <s v="AUD"/>
    <n v="1420005600"/>
    <n v="1420437600"/>
    <b v="0"/>
    <b v="0"/>
    <s v="games/mobile games"/>
    <n v="211.33870967741936"/>
    <n v="60.11"/>
    <x v="6"/>
    <x v="20"/>
  </r>
  <r>
    <n v="249"/>
    <x v="248"/>
    <s v="Up-sized intermediate website"/>
    <n v="61500"/>
    <n v="168095"/>
    <x v="1"/>
    <n v="6465"/>
    <x v="1"/>
    <s v="USD"/>
    <n v="1420178400"/>
    <n v="1420783200"/>
    <b v="0"/>
    <b v="0"/>
    <s v="publishing/translations"/>
    <n v="273.32520325203251"/>
    <n v="26"/>
    <x v="5"/>
    <x v="18"/>
  </r>
  <r>
    <n v="250"/>
    <x v="249"/>
    <s v="Future-proofed directional synergy"/>
    <n v="100"/>
    <n v="3"/>
    <x v="0"/>
    <n v="1"/>
    <x v="1"/>
    <s v="USD"/>
    <n v="1264399200"/>
    <n v="1267423200"/>
    <b v="0"/>
    <b v="0"/>
    <s v="music/rock"/>
    <n v="3"/>
    <n v="3"/>
    <x v="1"/>
    <x v="1"/>
  </r>
  <r>
    <n v="251"/>
    <x v="250"/>
    <s v="Enhanced user-facing function"/>
    <n v="7100"/>
    <n v="3840"/>
    <x v="0"/>
    <n v="101"/>
    <x v="1"/>
    <s v="USD"/>
    <n v="1355032800"/>
    <n v="1355205600"/>
    <b v="0"/>
    <b v="0"/>
    <s v="theater/plays"/>
    <n v="54.08450704225352"/>
    <n v="38.020000000000003"/>
    <x v="3"/>
    <x v="3"/>
  </r>
  <r>
    <n v="252"/>
    <x v="251"/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n v="106.15"/>
    <x v="3"/>
    <x v="3"/>
  </r>
  <r>
    <n v="253"/>
    <x v="252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n v="81.02"/>
    <x v="4"/>
    <x v="6"/>
  </r>
  <r>
    <n v="254"/>
    <x v="253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130434782609"/>
    <n v="96.65"/>
    <x v="5"/>
    <x v="9"/>
  </r>
  <r>
    <n v="255"/>
    <x v="254"/>
    <s v="Upgradable grid-enabled superstructure"/>
    <n v="80500"/>
    <n v="96735"/>
    <x v="1"/>
    <n v="1697"/>
    <x v="1"/>
    <s v="USD"/>
    <n v="1297836000"/>
    <n v="1298268000"/>
    <b v="0"/>
    <b v="1"/>
    <s v="music/rock"/>
    <n v="120.16770186335404"/>
    <n v="57"/>
    <x v="1"/>
    <x v="1"/>
  </r>
  <r>
    <n v="256"/>
    <x v="255"/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n v="63.93"/>
    <x v="1"/>
    <x v="1"/>
  </r>
  <r>
    <n v="257"/>
    <x v="256"/>
    <s v="Decentralized exuding strategy"/>
    <n v="5700"/>
    <n v="8322"/>
    <x v="1"/>
    <n v="92"/>
    <x v="1"/>
    <s v="USD"/>
    <n v="1362463200"/>
    <n v="1363669200"/>
    <b v="0"/>
    <b v="0"/>
    <s v="theater/plays"/>
    <n v="146"/>
    <n v="90.46"/>
    <x v="3"/>
    <x v="3"/>
  </r>
  <r>
    <n v="258"/>
    <x v="257"/>
    <s v="Assimilated coherent hardware"/>
    <n v="5000"/>
    <n v="13424"/>
    <x v="1"/>
    <n v="186"/>
    <x v="1"/>
    <s v="USD"/>
    <n v="1481176800"/>
    <n v="1482904800"/>
    <b v="0"/>
    <b v="1"/>
    <s v="theater/plays"/>
    <n v="268.48"/>
    <n v="72.17"/>
    <x v="3"/>
    <x v="3"/>
  </r>
  <r>
    <n v="259"/>
    <x v="258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n v="77.930000000000007"/>
    <x v="7"/>
    <x v="14"/>
  </r>
  <r>
    <n v="260"/>
    <x v="259"/>
    <s v="Centralized modular initiative"/>
    <n v="6300"/>
    <n v="9935"/>
    <x v="1"/>
    <n v="261"/>
    <x v="1"/>
    <s v="USD"/>
    <n v="1348808400"/>
    <n v="1349845200"/>
    <b v="0"/>
    <b v="0"/>
    <s v="music/rock"/>
    <n v="157.69841269841271"/>
    <n v="38.07"/>
    <x v="1"/>
    <x v="1"/>
  </r>
  <r>
    <n v="261"/>
    <x v="260"/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5"/>
    <n v="57.94"/>
    <x v="1"/>
    <x v="1"/>
  </r>
  <r>
    <n v="262"/>
    <x v="261"/>
    <s v="Compatible multimedia hub"/>
    <n v="1700"/>
    <n v="5328"/>
    <x v="1"/>
    <n v="107"/>
    <x v="1"/>
    <s v="USD"/>
    <n v="1301979600"/>
    <n v="1304226000"/>
    <b v="0"/>
    <b v="1"/>
    <s v="music/indie rock"/>
    <n v="313.41176470588238"/>
    <n v="49.79"/>
    <x v="1"/>
    <x v="7"/>
  </r>
  <r>
    <n v="263"/>
    <x v="262"/>
    <s v="Organic eco-centric success"/>
    <n v="2900"/>
    <n v="10756"/>
    <x v="1"/>
    <n v="199"/>
    <x v="1"/>
    <s v="USD"/>
    <n v="1263016800"/>
    <n v="1263016800"/>
    <b v="0"/>
    <b v="0"/>
    <s v="photography/photography books"/>
    <n v="370.89655172413791"/>
    <n v="54.05"/>
    <x v="7"/>
    <x v="14"/>
  </r>
  <r>
    <n v="264"/>
    <x v="263"/>
    <s v="Virtual reciprocal policy"/>
    <n v="45600"/>
    <n v="165375"/>
    <x v="1"/>
    <n v="5512"/>
    <x v="1"/>
    <s v="USD"/>
    <n v="1360648800"/>
    <n v="1362031200"/>
    <b v="0"/>
    <b v="0"/>
    <s v="theater/plays"/>
    <n v="362.66447368421052"/>
    <n v="30"/>
    <x v="3"/>
    <x v="3"/>
  </r>
  <r>
    <n v="265"/>
    <x v="264"/>
    <s v="Persevering interactive emulation"/>
    <n v="4900"/>
    <n v="6031"/>
    <x v="1"/>
    <n v="86"/>
    <x v="1"/>
    <s v="USD"/>
    <n v="1451800800"/>
    <n v="1455602400"/>
    <b v="0"/>
    <b v="0"/>
    <s v="theater/plays"/>
    <n v="123.08163265306122"/>
    <n v="70.13"/>
    <x v="3"/>
    <x v="3"/>
  </r>
  <r>
    <n v="266"/>
    <x v="265"/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n v="27"/>
    <x v="1"/>
    <x v="17"/>
  </r>
  <r>
    <n v="267"/>
    <x v="266"/>
    <s v="Extended eco-centric function"/>
    <n v="61600"/>
    <n v="143910"/>
    <x v="1"/>
    <n v="2768"/>
    <x v="2"/>
    <s v="AUD"/>
    <n v="1351054800"/>
    <n v="1352440800"/>
    <b v="0"/>
    <b v="0"/>
    <s v="theater/plays"/>
    <n v="233.62012987012986"/>
    <n v="51.99"/>
    <x v="3"/>
    <x v="3"/>
  </r>
  <r>
    <n v="268"/>
    <x v="267"/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333333333333"/>
    <n v="56.42"/>
    <x v="4"/>
    <x v="4"/>
  </r>
  <r>
    <n v="269"/>
    <x v="268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2857142857143"/>
    <n v="101.63"/>
    <x v="4"/>
    <x v="19"/>
  </r>
  <r>
    <n v="270"/>
    <x v="269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76538240368028"/>
    <n v="25.01"/>
    <x v="6"/>
    <x v="11"/>
  </r>
  <r>
    <n v="271"/>
    <x v="270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"/>
    <n v="32.020000000000003"/>
    <x v="7"/>
    <x v="14"/>
  </r>
  <r>
    <n v="272"/>
    <x v="271"/>
    <s v="Networked radical neural-net"/>
    <n v="51100"/>
    <n v="155349"/>
    <x v="1"/>
    <n v="1894"/>
    <x v="1"/>
    <s v="USD"/>
    <n v="1562734800"/>
    <n v="1564894800"/>
    <b v="0"/>
    <b v="1"/>
    <s v="theater/plays"/>
    <n v="304.00978473581216"/>
    <n v="82.02"/>
    <x v="3"/>
    <x v="3"/>
  </r>
  <r>
    <n v="273"/>
    <x v="272"/>
    <s v="Re-engineered heuristic forecast"/>
    <n v="7800"/>
    <n v="10704"/>
    <x v="1"/>
    <n v="282"/>
    <x v="0"/>
    <s v="CAD"/>
    <n v="1505624400"/>
    <n v="1505883600"/>
    <b v="0"/>
    <b v="0"/>
    <s v="theater/plays"/>
    <n v="137.23076923076923"/>
    <n v="37.96"/>
    <x v="3"/>
    <x v="3"/>
  </r>
  <r>
    <n v="274"/>
    <x v="273"/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n v="51.53"/>
    <x v="3"/>
    <x v="3"/>
  </r>
  <r>
    <n v="275"/>
    <x v="274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282051282053"/>
    <n v="81.2"/>
    <x v="5"/>
    <x v="18"/>
  </r>
  <r>
    <n v="276"/>
    <x v="275"/>
    <s v="Front-line foreground project"/>
    <n v="5500"/>
    <n v="5324"/>
    <x v="0"/>
    <n v="133"/>
    <x v="1"/>
    <s v="USD"/>
    <n v="1334811600"/>
    <n v="1335243600"/>
    <b v="0"/>
    <b v="1"/>
    <s v="games/video games"/>
    <n v="96.8"/>
    <n v="40.03"/>
    <x v="6"/>
    <x v="11"/>
  </r>
  <r>
    <n v="277"/>
    <x v="276"/>
    <s v="Persevering system-worthy info-mediaries"/>
    <n v="700"/>
    <n v="7465"/>
    <x v="1"/>
    <n v="83"/>
    <x v="1"/>
    <s v="USD"/>
    <n v="1279515600"/>
    <n v="1279688400"/>
    <b v="0"/>
    <b v="0"/>
    <s v="theater/plays"/>
    <n v="1066.4285714285713"/>
    <n v="89.94"/>
    <x v="3"/>
    <x v="3"/>
  </r>
  <r>
    <n v="278"/>
    <x v="277"/>
    <s v="Distributed multi-tasking strategy"/>
    <n v="2700"/>
    <n v="8799"/>
    <x v="1"/>
    <n v="91"/>
    <x v="1"/>
    <s v="USD"/>
    <n v="1353909600"/>
    <n v="1356069600"/>
    <b v="0"/>
    <b v="0"/>
    <s v="technology/web"/>
    <n v="325.88888888888891"/>
    <n v="96.69"/>
    <x v="2"/>
    <x v="2"/>
  </r>
  <r>
    <n v="279"/>
    <x v="278"/>
    <s v="Vision-oriented methodical application"/>
    <n v="8000"/>
    <n v="13656"/>
    <x v="1"/>
    <n v="546"/>
    <x v="1"/>
    <s v="USD"/>
    <n v="1535950800"/>
    <n v="1536210000"/>
    <b v="0"/>
    <b v="0"/>
    <s v="theater/plays"/>
    <n v="170.7"/>
    <n v="25.01"/>
    <x v="3"/>
    <x v="3"/>
  </r>
  <r>
    <n v="280"/>
    <x v="279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n v="36.99"/>
    <x v="4"/>
    <x v="10"/>
  </r>
  <r>
    <n v="281"/>
    <x v="280"/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n v="73.010000000000005"/>
    <x v="3"/>
    <x v="3"/>
  </r>
  <r>
    <n v="282"/>
    <x v="281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4761904761905"/>
    <n v="68.239999999999995"/>
    <x v="4"/>
    <x v="19"/>
  </r>
  <r>
    <n v="283"/>
    <x v="282"/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n v="52.31"/>
    <x v="1"/>
    <x v="1"/>
  </r>
  <r>
    <n v="284"/>
    <x v="283"/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n v="61.77"/>
    <x v="2"/>
    <x v="2"/>
  </r>
  <r>
    <n v="285"/>
    <x v="284"/>
    <s v="Front-line optimizing emulation"/>
    <n v="900"/>
    <n v="6357"/>
    <x v="1"/>
    <n v="254"/>
    <x v="1"/>
    <s v="USD"/>
    <n v="1473483600"/>
    <n v="1476766800"/>
    <b v="0"/>
    <b v="0"/>
    <s v="theater/plays"/>
    <n v="706.33333333333337"/>
    <n v="25.03"/>
    <x v="3"/>
    <x v="3"/>
  </r>
  <r>
    <n v="286"/>
    <x v="285"/>
    <s v="Devolved uniform complexity"/>
    <n v="112100"/>
    <n v="19557"/>
    <x v="3"/>
    <n v="184"/>
    <x v="1"/>
    <s v="USD"/>
    <n v="1479880800"/>
    <n v="1480485600"/>
    <b v="0"/>
    <b v="0"/>
    <s v="theater/plays"/>
    <n v="17.446030330062445"/>
    <n v="106.29"/>
    <x v="3"/>
    <x v="3"/>
  </r>
  <r>
    <n v="287"/>
    <x v="286"/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015873015873"/>
    <n v="75.069999999999993"/>
    <x v="1"/>
    <x v="5"/>
  </r>
  <r>
    <n v="288"/>
    <x v="287"/>
    <s v="Secured global success"/>
    <n v="5600"/>
    <n v="5476"/>
    <x v="0"/>
    <n v="137"/>
    <x v="3"/>
    <s v="DKK"/>
    <n v="1331701200"/>
    <n v="1331787600"/>
    <b v="0"/>
    <b v="1"/>
    <s v="music/metal"/>
    <n v="97.785714285714292"/>
    <n v="39.97"/>
    <x v="1"/>
    <x v="16"/>
  </r>
  <r>
    <n v="289"/>
    <x v="288"/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n v="39.979999999999997"/>
    <x v="3"/>
    <x v="3"/>
  </r>
  <r>
    <n v="290"/>
    <x v="289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n v="101.02"/>
    <x v="4"/>
    <x v="4"/>
  </r>
  <r>
    <n v="291"/>
    <x v="290"/>
    <s v="Self-enabling uniform complexity"/>
    <n v="1800"/>
    <n v="8219"/>
    <x v="1"/>
    <n v="107"/>
    <x v="1"/>
    <s v="USD"/>
    <n v="1318654800"/>
    <n v="1319000400"/>
    <b v="1"/>
    <b v="0"/>
    <s v="technology/web"/>
    <n v="456.61111111111109"/>
    <n v="76.81"/>
    <x v="2"/>
    <x v="2"/>
  </r>
  <r>
    <n v="292"/>
    <x v="291"/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n v="71.7"/>
    <x v="0"/>
    <x v="0"/>
  </r>
  <r>
    <n v="293"/>
    <x v="292"/>
    <s v="Organized executive solution"/>
    <n v="6500"/>
    <n v="1065"/>
    <x v="3"/>
    <n v="32"/>
    <x v="6"/>
    <s v="EUR"/>
    <n v="1286254800"/>
    <n v="1287032400"/>
    <b v="0"/>
    <b v="0"/>
    <s v="theater/plays"/>
    <n v="16.384615384615383"/>
    <n v="33.28"/>
    <x v="3"/>
    <x v="3"/>
  </r>
  <r>
    <n v="294"/>
    <x v="293"/>
    <s v="Automated local emulation"/>
    <n v="600"/>
    <n v="8038"/>
    <x v="1"/>
    <n v="183"/>
    <x v="1"/>
    <s v="USD"/>
    <n v="1540530000"/>
    <n v="1541570400"/>
    <b v="0"/>
    <b v="0"/>
    <s v="theater/plays"/>
    <n v="1339.6666666666667"/>
    <n v="43.92"/>
    <x v="3"/>
    <x v="3"/>
  </r>
  <r>
    <n v="295"/>
    <x v="294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n v="36"/>
    <x v="3"/>
    <x v="3"/>
  </r>
  <r>
    <n v="296"/>
    <x v="295"/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n v="88.21"/>
    <x v="3"/>
    <x v="3"/>
  </r>
  <r>
    <n v="297"/>
    <x v="296"/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n v="65.239999999999995"/>
    <x v="3"/>
    <x v="3"/>
  </r>
  <r>
    <n v="298"/>
    <x v="297"/>
    <s v="Adaptive intangible database"/>
    <n v="3500"/>
    <n v="5037"/>
    <x v="1"/>
    <n v="72"/>
    <x v="1"/>
    <s v="USD"/>
    <n v="1456466400"/>
    <n v="1458018000"/>
    <b v="0"/>
    <b v="1"/>
    <s v="music/rock"/>
    <n v="143.91428571428571"/>
    <n v="69.959999999999994"/>
    <x v="1"/>
    <x v="1"/>
  </r>
  <r>
    <n v="299"/>
    <x v="298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n v="39.880000000000003"/>
    <x v="0"/>
    <x v="0"/>
  </r>
  <r>
    <n v="300"/>
    <x v="299"/>
    <s v="Focused executive core"/>
    <n v="100"/>
    <n v="5"/>
    <x v="0"/>
    <n v="1"/>
    <x v="3"/>
    <s v="DKK"/>
    <n v="1504069200"/>
    <n v="1504155600"/>
    <b v="0"/>
    <b v="1"/>
    <s v="publishing/nonfiction"/>
    <n v="5"/>
    <n v="5"/>
    <x v="5"/>
    <x v="9"/>
  </r>
  <r>
    <n v="301"/>
    <x v="300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666666666667"/>
    <n v="41.02"/>
    <x v="4"/>
    <x v="4"/>
  </r>
  <r>
    <n v="302"/>
    <x v="301"/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5"/>
    <n v="98.91"/>
    <x v="3"/>
    <x v="3"/>
  </r>
  <r>
    <n v="303"/>
    <x v="302"/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n v="87.78"/>
    <x v="1"/>
    <x v="7"/>
  </r>
  <r>
    <n v="304"/>
    <x v="303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285714285711"/>
    <n v="80.77"/>
    <x v="4"/>
    <x v="4"/>
  </r>
  <r>
    <n v="305"/>
    <x v="304"/>
    <s v="Grass-roots actuating policy"/>
    <n v="2800"/>
    <n v="8014"/>
    <x v="1"/>
    <n v="85"/>
    <x v="1"/>
    <s v="USD"/>
    <n v="1458363600"/>
    <n v="1461906000"/>
    <b v="0"/>
    <b v="0"/>
    <s v="theater/plays"/>
    <n v="286.21428571428572"/>
    <n v="94.28"/>
    <x v="3"/>
    <x v="3"/>
  </r>
  <r>
    <n v="306"/>
    <x v="305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8"/>
    <n v="73.430000000000007"/>
    <x v="3"/>
    <x v="3"/>
  </r>
  <r>
    <n v="307"/>
    <x v="306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677811550153"/>
    <n v="65.97"/>
    <x v="5"/>
    <x v="13"/>
  </r>
  <r>
    <n v="308"/>
    <x v="307"/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n v="109.04"/>
    <x v="3"/>
    <x v="3"/>
  </r>
  <r>
    <n v="309"/>
    <x v="308"/>
    <s v="User-centric 6thgeneration attitude"/>
    <n v="4100"/>
    <n v="3087"/>
    <x v="3"/>
    <n v="75"/>
    <x v="1"/>
    <s v="USD"/>
    <n v="1316581200"/>
    <n v="1318309200"/>
    <b v="0"/>
    <b v="1"/>
    <s v="music/indie rock"/>
    <n v="75.292682926829272"/>
    <n v="41.16"/>
    <x v="1"/>
    <x v="7"/>
  </r>
  <r>
    <n v="310"/>
    <x v="309"/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n v="99.13"/>
    <x v="6"/>
    <x v="11"/>
  </r>
  <r>
    <n v="311"/>
    <x v="310"/>
    <s v="Focused real-time help-desk"/>
    <n v="6300"/>
    <n v="12812"/>
    <x v="1"/>
    <n v="121"/>
    <x v="1"/>
    <s v="USD"/>
    <n v="1297836000"/>
    <n v="1298872800"/>
    <b v="0"/>
    <b v="0"/>
    <s v="theater/plays"/>
    <n v="203.36507936507937"/>
    <n v="105.88"/>
    <x v="3"/>
    <x v="3"/>
  </r>
  <r>
    <n v="312"/>
    <x v="311"/>
    <s v="Robust impactful approach"/>
    <n v="59100"/>
    <n v="183345"/>
    <x v="1"/>
    <n v="3742"/>
    <x v="1"/>
    <s v="USD"/>
    <n v="1382677200"/>
    <n v="1383282000"/>
    <b v="0"/>
    <b v="0"/>
    <s v="theater/plays"/>
    <n v="310.2284263959391"/>
    <n v="49"/>
    <x v="3"/>
    <x v="3"/>
  </r>
  <r>
    <n v="313"/>
    <x v="312"/>
    <s v="Secured maximized policy"/>
    <n v="2200"/>
    <n v="8697"/>
    <x v="1"/>
    <n v="223"/>
    <x v="1"/>
    <s v="USD"/>
    <n v="1330322400"/>
    <n v="1330495200"/>
    <b v="0"/>
    <b v="0"/>
    <s v="music/rock"/>
    <n v="395.31818181818181"/>
    <n v="39"/>
    <x v="1"/>
    <x v="1"/>
  </r>
  <r>
    <n v="314"/>
    <x v="313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1428571428572"/>
    <n v="31.02"/>
    <x v="4"/>
    <x v="4"/>
  </r>
  <r>
    <n v="315"/>
    <x v="314"/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n v="103.87"/>
    <x v="3"/>
    <x v="3"/>
  </r>
  <r>
    <n v="316"/>
    <x v="315"/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n v="59.27"/>
    <x v="0"/>
    <x v="0"/>
  </r>
  <r>
    <n v="317"/>
    <x v="316"/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n v="42.3"/>
    <x v="3"/>
    <x v="3"/>
  </r>
  <r>
    <n v="318"/>
    <x v="317"/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6"/>
    <n v="53.12"/>
    <x v="1"/>
    <x v="1"/>
  </r>
  <r>
    <n v="319"/>
    <x v="318"/>
    <s v="Advanced empowering matrix"/>
    <n v="8400"/>
    <n v="3251"/>
    <x v="3"/>
    <n v="64"/>
    <x v="1"/>
    <s v="USD"/>
    <n v="1281589200"/>
    <n v="1283662800"/>
    <b v="0"/>
    <b v="0"/>
    <s v="technology/web"/>
    <n v="38.702380952380949"/>
    <n v="50.8"/>
    <x v="2"/>
    <x v="2"/>
  </r>
  <r>
    <n v="320"/>
    <x v="319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n v="101.15"/>
    <x v="5"/>
    <x v="13"/>
  </r>
  <r>
    <n v="321"/>
    <x v="320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103"/>
    <n v="65"/>
    <x v="4"/>
    <x v="12"/>
  </r>
  <r>
    <n v="322"/>
    <x v="321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234096692111"/>
    <n v="38"/>
    <x v="3"/>
    <x v="3"/>
  </r>
  <r>
    <n v="323"/>
    <x v="322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n v="82.62"/>
    <x v="4"/>
    <x v="4"/>
  </r>
  <r>
    <n v="324"/>
    <x v="323"/>
    <s v="Inverse analyzing matrices"/>
    <n v="7100"/>
    <n v="11648"/>
    <x v="1"/>
    <n v="307"/>
    <x v="1"/>
    <s v="USD"/>
    <n v="1434862800"/>
    <n v="1435899600"/>
    <b v="0"/>
    <b v="1"/>
    <s v="theater/plays"/>
    <n v="164.05633802816902"/>
    <n v="37.94"/>
    <x v="3"/>
    <x v="3"/>
  </r>
  <r>
    <n v="325"/>
    <x v="324"/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17"/>
    <n v="80.78"/>
    <x v="3"/>
    <x v="3"/>
  </r>
  <r>
    <n v="326"/>
    <x v="325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n v="25.98"/>
    <x v="4"/>
    <x v="10"/>
  </r>
  <r>
    <n v="327"/>
    <x v="326"/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n v="30.36"/>
    <x v="3"/>
    <x v="3"/>
  </r>
  <r>
    <n v="328"/>
    <x v="327"/>
    <s v="Innovative well-modulated functionalities"/>
    <n v="98700"/>
    <n v="131826"/>
    <x v="1"/>
    <n v="2441"/>
    <x v="1"/>
    <s v="USD"/>
    <n v="1543557600"/>
    <n v="1544508000"/>
    <b v="0"/>
    <b v="0"/>
    <s v="music/rock"/>
    <n v="133.56231003039514"/>
    <n v="54"/>
    <x v="1"/>
    <x v="1"/>
  </r>
  <r>
    <n v="329"/>
    <x v="328"/>
    <s v="Fundamental incremental database"/>
    <n v="93800"/>
    <n v="21477"/>
    <x v="2"/>
    <n v="211"/>
    <x v="1"/>
    <s v="USD"/>
    <n v="1481522400"/>
    <n v="1482472800"/>
    <b v="0"/>
    <b v="0"/>
    <s v="games/video games"/>
    <n v="22.896588486140725"/>
    <n v="101.79"/>
    <x v="6"/>
    <x v="11"/>
  </r>
  <r>
    <n v="330"/>
    <x v="329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5548961424333"/>
    <n v="45"/>
    <x v="4"/>
    <x v="4"/>
  </r>
  <r>
    <n v="331"/>
    <x v="330"/>
    <s v="Intuitive static portal"/>
    <n v="3300"/>
    <n v="14643"/>
    <x v="1"/>
    <n v="190"/>
    <x v="1"/>
    <s v="USD"/>
    <n v="1324274400"/>
    <n v="1324360800"/>
    <b v="0"/>
    <b v="0"/>
    <s v="food/food trucks"/>
    <n v="443.72727272727275"/>
    <n v="77.069999999999993"/>
    <x v="0"/>
    <x v="0"/>
  </r>
  <r>
    <n v="332"/>
    <x v="331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067632850243"/>
    <n v="88.08"/>
    <x v="2"/>
    <x v="8"/>
  </r>
  <r>
    <n v="333"/>
    <x v="332"/>
    <s v="Persistent well-modulated synergy"/>
    <n v="9600"/>
    <n v="11900"/>
    <x v="1"/>
    <n v="253"/>
    <x v="1"/>
    <s v="USD"/>
    <n v="1542693600"/>
    <n v="1545112800"/>
    <b v="0"/>
    <b v="0"/>
    <s v="theater/plays"/>
    <n v="123.95833333333333"/>
    <n v="47.04"/>
    <x v="3"/>
    <x v="3"/>
  </r>
  <r>
    <n v="334"/>
    <x v="333"/>
    <s v="Assimilated discrete algorithm"/>
    <n v="66200"/>
    <n v="123538"/>
    <x v="1"/>
    <n v="1113"/>
    <x v="1"/>
    <s v="USD"/>
    <n v="1515564000"/>
    <n v="1516168800"/>
    <b v="0"/>
    <b v="0"/>
    <s v="music/rock"/>
    <n v="186.61329305135951"/>
    <n v="111"/>
    <x v="1"/>
    <x v="1"/>
  </r>
  <r>
    <n v="335"/>
    <x v="334"/>
    <s v="Operative uniform hub"/>
    <n v="173800"/>
    <n v="198628"/>
    <x v="1"/>
    <n v="2283"/>
    <x v="1"/>
    <s v="USD"/>
    <n v="1573797600"/>
    <n v="1574920800"/>
    <b v="0"/>
    <b v="0"/>
    <s v="music/rock"/>
    <n v="114.28538550057537"/>
    <n v="87"/>
    <x v="1"/>
    <x v="1"/>
  </r>
  <r>
    <n v="336"/>
    <x v="335"/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27"/>
    <n v="63.99"/>
    <x v="1"/>
    <x v="1"/>
  </r>
  <r>
    <n v="337"/>
    <x v="336"/>
    <s v="Innovative didactic analyzer"/>
    <n v="94500"/>
    <n v="116064"/>
    <x v="1"/>
    <n v="1095"/>
    <x v="1"/>
    <s v="USD"/>
    <n v="1573452000"/>
    <n v="1573538400"/>
    <b v="0"/>
    <b v="0"/>
    <s v="theater/plays"/>
    <n v="122.81904761904762"/>
    <n v="105.99"/>
    <x v="3"/>
    <x v="3"/>
  </r>
  <r>
    <n v="338"/>
    <x v="337"/>
    <s v="Decentralized intangible encoding"/>
    <n v="69800"/>
    <n v="125042"/>
    <x v="1"/>
    <n v="1690"/>
    <x v="1"/>
    <s v="USD"/>
    <n v="1317790800"/>
    <n v="1320382800"/>
    <b v="0"/>
    <b v="0"/>
    <s v="theater/plays"/>
    <n v="179.14326647564471"/>
    <n v="73.989999999999995"/>
    <x v="3"/>
    <x v="3"/>
  </r>
  <r>
    <n v="339"/>
    <x v="338"/>
    <s v="Front-line transitional algorithm"/>
    <n v="136300"/>
    <n v="108974"/>
    <x v="3"/>
    <n v="1297"/>
    <x v="0"/>
    <s v="CAD"/>
    <n v="1501650000"/>
    <n v="1502859600"/>
    <b v="0"/>
    <b v="0"/>
    <s v="theater/plays"/>
    <n v="79.951577402787962"/>
    <n v="84.02"/>
    <x v="3"/>
    <x v="3"/>
  </r>
  <r>
    <n v="340"/>
    <x v="339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n v="88.97"/>
    <x v="7"/>
    <x v="14"/>
  </r>
  <r>
    <n v="341"/>
    <x v="340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n v="76.989999999999995"/>
    <x v="1"/>
    <x v="7"/>
  </r>
  <r>
    <n v="342"/>
    <x v="341"/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n v="97.15"/>
    <x v="3"/>
    <x v="3"/>
  </r>
  <r>
    <n v="343"/>
    <x v="342"/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n v="33.01"/>
    <x v="3"/>
    <x v="3"/>
  </r>
  <r>
    <n v="344"/>
    <x v="343"/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n v="99.95"/>
    <x v="6"/>
    <x v="11"/>
  </r>
  <r>
    <n v="345"/>
    <x v="344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2"/>
    <n v="69.97"/>
    <x v="4"/>
    <x v="6"/>
  </r>
  <r>
    <n v="346"/>
    <x v="345"/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n v="110.32"/>
    <x v="1"/>
    <x v="7"/>
  </r>
  <r>
    <n v="347"/>
    <x v="346"/>
    <s v="Open-source full-range portal"/>
    <n v="900"/>
    <n v="12607"/>
    <x v="1"/>
    <n v="191"/>
    <x v="1"/>
    <s v="USD"/>
    <n v="1423634400"/>
    <n v="1425708000"/>
    <b v="0"/>
    <b v="0"/>
    <s v="technology/web"/>
    <n v="1400.7777777777778"/>
    <n v="66.010000000000005"/>
    <x v="2"/>
    <x v="2"/>
  </r>
  <r>
    <n v="348"/>
    <x v="347"/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n v="41.01"/>
    <x v="0"/>
    <x v="0"/>
  </r>
  <r>
    <n v="349"/>
    <x v="348"/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9"/>
    <n v="103.96"/>
    <x v="3"/>
    <x v="3"/>
  </r>
  <r>
    <n v="350"/>
    <x v="349"/>
    <s v="Pre-emptive neutral capacity"/>
    <n v="100"/>
    <n v="5"/>
    <x v="0"/>
    <n v="1"/>
    <x v="1"/>
    <s v="USD"/>
    <n v="1432098000"/>
    <n v="1433653200"/>
    <b v="0"/>
    <b v="1"/>
    <s v="music/jazz"/>
    <n v="5"/>
    <n v="5"/>
    <x v="1"/>
    <x v="17"/>
  </r>
  <r>
    <n v="351"/>
    <x v="350"/>
    <s v="Universal maximized methodology"/>
    <n v="74100"/>
    <n v="94631"/>
    <x v="1"/>
    <n v="2013"/>
    <x v="1"/>
    <s v="USD"/>
    <n v="1440392400"/>
    <n v="1441602000"/>
    <b v="0"/>
    <b v="0"/>
    <s v="music/rock"/>
    <n v="127.70715249662618"/>
    <n v="47.01"/>
    <x v="1"/>
    <x v="1"/>
  </r>
  <r>
    <n v="352"/>
    <x v="351"/>
    <s v="Expanded hybrid hardware"/>
    <n v="2800"/>
    <n v="977"/>
    <x v="0"/>
    <n v="33"/>
    <x v="0"/>
    <s v="CAD"/>
    <n v="1446876000"/>
    <n v="1447567200"/>
    <b v="0"/>
    <b v="0"/>
    <s v="theater/plays"/>
    <n v="34.892857142857146"/>
    <n v="29.61"/>
    <x v="3"/>
    <x v="3"/>
  </r>
  <r>
    <n v="353"/>
    <x v="352"/>
    <s v="Profit-focused multi-tasking access"/>
    <n v="33600"/>
    <n v="137961"/>
    <x v="1"/>
    <n v="1703"/>
    <x v="1"/>
    <s v="USD"/>
    <n v="1562302800"/>
    <n v="1562389200"/>
    <b v="0"/>
    <b v="0"/>
    <s v="theater/plays"/>
    <n v="410.59821428571428"/>
    <n v="81.010000000000005"/>
    <x v="3"/>
    <x v="3"/>
  </r>
  <r>
    <n v="354"/>
    <x v="353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3770491803279"/>
    <n v="94.35"/>
    <x v="4"/>
    <x v="4"/>
  </r>
  <r>
    <n v="355"/>
    <x v="354"/>
    <s v="Front-line scalable definition"/>
    <n v="3800"/>
    <n v="2241"/>
    <x v="2"/>
    <n v="86"/>
    <x v="1"/>
    <s v="USD"/>
    <n v="1485064800"/>
    <n v="1488520800"/>
    <b v="0"/>
    <b v="0"/>
    <s v="technology/wearables"/>
    <n v="58.973684210526315"/>
    <n v="26.06"/>
    <x v="2"/>
    <x v="8"/>
  </r>
  <r>
    <n v="356"/>
    <x v="355"/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n v="85.78"/>
    <x v="3"/>
    <x v="3"/>
  </r>
  <r>
    <n v="357"/>
    <x v="356"/>
    <s v="Implemented tangible algorithm"/>
    <n v="2300"/>
    <n v="4253"/>
    <x v="1"/>
    <n v="41"/>
    <x v="1"/>
    <s v="USD"/>
    <n v="1441256400"/>
    <n v="1443416400"/>
    <b v="0"/>
    <b v="0"/>
    <s v="games/video games"/>
    <n v="184.91304347826087"/>
    <n v="103.73"/>
    <x v="6"/>
    <x v="11"/>
  </r>
  <r>
    <n v="358"/>
    <x v="357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n v="49.83"/>
    <x v="7"/>
    <x v="14"/>
  </r>
  <r>
    <n v="359"/>
    <x v="358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n v="63.89"/>
    <x v="4"/>
    <x v="10"/>
  </r>
  <r>
    <n v="360"/>
    <x v="359"/>
    <s v="Right-sized zero tolerance migration"/>
    <n v="59700"/>
    <n v="135132"/>
    <x v="1"/>
    <n v="2875"/>
    <x v="4"/>
    <s v="GBP"/>
    <n v="1293861600"/>
    <n v="1295071200"/>
    <b v="0"/>
    <b v="1"/>
    <s v="theater/plays"/>
    <n v="226.35175879396985"/>
    <n v="47"/>
    <x v="3"/>
    <x v="3"/>
  </r>
  <r>
    <n v="361"/>
    <x v="360"/>
    <s v="Quality-focused reciprocal structure"/>
    <n v="5500"/>
    <n v="9546"/>
    <x v="1"/>
    <n v="88"/>
    <x v="1"/>
    <s v="USD"/>
    <n v="1507352400"/>
    <n v="1509426000"/>
    <b v="0"/>
    <b v="0"/>
    <s v="theater/plays"/>
    <n v="173.56363636363636"/>
    <n v="108.48"/>
    <x v="3"/>
    <x v="3"/>
  </r>
  <r>
    <n v="362"/>
    <x v="361"/>
    <s v="Automated actuating conglomeration"/>
    <n v="3700"/>
    <n v="13755"/>
    <x v="1"/>
    <n v="191"/>
    <x v="1"/>
    <s v="USD"/>
    <n v="1296108000"/>
    <n v="1299391200"/>
    <b v="0"/>
    <b v="0"/>
    <s v="music/rock"/>
    <n v="371.75675675675677"/>
    <n v="72.02"/>
    <x v="1"/>
    <x v="1"/>
  </r>
  <r>
    <n v="363"/>
    <x v="362"/>
    <s v="Re-contextualized local initiative"/>
    <n v="5200"/>
    <n v="8330"/>
    <x v="1"/>
    <n v="139"/>
    <x v="1"/>
    <s v="USD"/>
    <n v="1324965600"/>
    <n v="1325052000"/>
    <b v="0"/>
    <b v="0"/>
    <s v="music/rock"/>
    <n v="160.19230769230768"/>
    <n v="59.93"/>
    <x v="1"/>
    <x v="1"/>
  </r>
  <r>
    <n v="364"/>
    <x v="363"/>
    <s v="Switchable intangible definition"/>
    <n v="900"/>
    <n v="14547"/>
    <x v="1"/>
    <n v="186"/>
    <x v="1"/>
    <s v="USD"/>
    <n v="1520229600"/>
    <n v="1522818000"/>
    <b v="0"/>
    <b v="0"/>
    <s v="music/indie rock"/>
    <n v="1616.3333333333333"/>
    <n v="78.209999999999994"/>
    <x v="1"/>
    <x v="7"/>
  </r>
  <r>
    <n v="365"/>
    <x v="364"/>
    <s v="Networked bottom-line initiative"/>
    <n v="1600"/>
    <n v="11735"/>
    <x v="1"/>
    <n v="112"/>
    <x v="2"/>
    <s v="AUD"/>
    <n v="1482991200"/>
    <n v="1485324000"/>
    <b v="0"/>
    <b v="0"/>
    <s v="theater/plays"/>
    <n v="733.4375"/>
    <n v="104.78"/>
    <x v="3"/>
    <x v="3"/>
  </r>
  <r>
    <n v="366"/>
    <x v="365"/>
    <s v="Robust directional system engine"/>
    <n v="1800"/>
    <n v="10658"/>
    <x v="1"/>
    <n v="101"/>
    <x v="1"/>
    <s v="USD"/>
    <n v="1294034400"/>
    <n v="1294120800"/>
    <b v="0"/>
    <b v="1"/>
    <s v="theater/plays"/>
    <n v="592.11111111111109"/>
    <n v="105.52"/>
    <x v="3"/>
    <x v="3"/>
  </r>
  <r>
    <n v="367"/>
    <x v="366"/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n v="24.93"/>
    <x v="3"/>
    <x v="3"/>
  </r>
  <r>
    <n v="368"/>
    <x v="367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0769230769232"/>
    <n v="69.87"/>
    <x v="4"/>
    <x v="4"/>
  </r>
  <r>
    <n v="369"/>
    <x v="368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1851851851853"/>
    <n v="95.73"/>
    <x v="4"/>
    <x v="19"/>
  </r>
  <r>
    <n v="370"/>
    <x v="369"/>
    <s v="Intuitive well-modulated middleware"/>
    <n v="112300"/>
    <n v="178965"/>
    <x v="1"/>
    <n v="5966"/>
    <x v="1"/>
    <s v="USD"/>
    <n v="1555304400"/>
    <n v="1555822800"/>
    <b v="0"/>
    <b v="0"/>
    <s v="theater/plays"/>
    <n v="159.36331255565449"/>
    <n v="30"/>
    <x v="3"/>
    <x v="3"/>
  </r>
  <r>
    <n v="371"/>
    <x v="370"/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n v="59.01"/>
    <x v="3"/>
    <x v="3"/>
  </r>
  <r>
    <n v="372"/>
    <x v="371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555555555557"/>
    <n v="84.76"/>
    <x v="4"/>
    <x v="4"/>
  </r>
  <r>
    <n v="373"/>
    <x v="372"/>
    <s v="Down-sized coherent toolset"/>
    <n v="22500"/>
    <n v="164291"/>
    <x v="1"/>
    <n v="2106"/>
    <x v="1"/>
    <s v="USD"/>
    <n v="1502946000"/>
    <n v="1503637200"/>
    <b v="0"/>
    <b v="0"/>
    <s v="theater/plays"/>
    <n v="730.18222222222221"/>
    <n v="78.010000000000005"/>
    <x v="3"/>
    <x v="3"/>
  </r>
  <r>
    <n v="374"/>
    <x v="373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9"/>
    <n v="50.05"/>
    <x v="4"/>
    <x v="4"/>
  </r>
  <r>
    <n v="375"/>
    <x v="374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n v="59.16"/>
    <x v="1"/>
    <x v="7"/>
  </r>
  <r>
    <n v="376"/>
    <x v="375"/>
    <s v="Mandatory uniform matrix"/>
    <n v="3400"/>
    <n v="12275"/>
    <x v="1"/>
    <n v="131"/>
    <x v="1"/>
    <s v="USD"/>
    <n v="1404622800"/>
    <n v="1405141200"/>
    <b v="0"/>
    <b v="0"/>
    <s v="music/rock"/>
    <n v="361.02941176470586"/>
    <n v="93.7"/>
    <x v="1"/>
    <x v="1"/>
  </r>
  <r>
    <n v="377"/>
    <x v="376"/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n v="40.14"/>
    <x v="3"/>
    <x v="3"/>
  </r>
  <r>
    <n v="378"/>
    <x v="377"/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n v="70.09"/>
    <x v="4"/>
    <x v="4"/>
  </r>
  <r>
    <n v="379"/>
    <x v="378"/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n v="66.180000000000007"/>
    <x v="3"/>
    <x v="3"/>
  </r>
  <r>
    <n v="380"/>
    <x v="379"/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n v="47.71"/>
    <x v="3"/>
    <x v="3"/>
  </r>
  <r>
    <n v="381"/>
    <x v="380"/>
    <s v="Cross-group global moratorium"/>
    <n v="5300"/>
    <n v="9749"/>
    <x v="1"/>
    <n v="155"/>
    <x v="1"/>
    <s v="USD"/>
    <n v="1433739600"/>
    <n v="1437714000"/>
    <b v="0"/>
    <b v="0"/>
    <s v="theater/plays"/>
    <n v="183.9433962264151"/>
    <n v="62.9"/>
    <x v="3"/>
    <x v="3"/>
  </r>
  <r>
    <n v="382"/>
    <x v="381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n v="86.61"/>
    <x v="7"/>
    <x v="14"/>
  </r>
  <r>
    <n v="383"/>
    <x v="382"/>
    <s v="Progressive intangible flexibility"/>
    <n v="6300"/>
    <n v="14199"/>
    <x v="1"/>
    <n v="189"/>
    <x v="1"/>
    <s v="USD"/>
    <n v="1550037600"/>
    <n v="1550556000"/>
    <b v="0"/>
    <b v="1"/>
    <s v="food/food trucks"/>
    <n v="225.38095238095238"/>
    <n v="75.13"/>
    <x v="0"/>
    <x v="0"/>
  </r>
  <r>
    <n v="384"/>
    <x v="383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0961538461539"/>
    <n v="41"/>
    <x v="4"/>
    <x v="4"/>
  </r>
  <r>
    <n v="385"/>
    <x v="384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709511568124"/>
    <n v="50.01"/>
    <x v="5"/>
    <x v="9"/>
  </r>
  <r>
    <n v="386"/>
    <x v="385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n v="96.96"/>
    <x v="3"/>
    <x v="3"/>
  </r>
  <r>
    <n v="387"/>
    <x v="386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53"/>
    <n v="100.93"/>
    <x v="2"/>
    <x v="8"/>
  </r>
  <r>
    <n v="388"/>
    <x v="387"/>
    <s v="Exclusive dynamic adapter"/>
    <n v="114800"/>
    <n v="12938"/>
    <x v="3"/>
    <n v="145"/>
    <x v="5"/>
    <s v="CHF"/>
    <n v="1325656800"/>
    <n v="1325829600"/>
    <b v="0"/>
    <b v="0"/>
    <s v="music/indie rock"/>
    <n v="11.270034843205575"/>
    <n v="89.23"/>
    <x v="1"/>
    <x v="7"/>
  </r>
  <r>
    <n v="389"/>
    <x v="388"/>
    <s v="Automated systemic hierarchy"/>
    <n v="83000"/>
    <n v="101352"/>
    <x v="1"/>
    <n v="1152"/>
    <x v="1"/>
    <s v="USD"/>
    <n v="1288242000"/>
    <n v="1290578400"/>
    <b v="0"/>
    <b v="0"/>
    <s v="theater/plays"/>
    <n v="122.11084337349398"/>
    <n v="87.98"/>
    <x v="3"/>
    <x v="3"/>
  </r>
  <r>
    <n v="390"/>
    <x v="389"/>
    <s v="Digitized eco-centric core"/>
    <n v="2400"/>
    <n v="4477"/>
    <x v="1"/>
    <n v="50"/>
    <x v="1"/>
    <s v="USD"/>
    <n v="1379048400"/>
    <n v="1380344400"/>
    <b v="0"/>
    <b v="0"/>
    <s v="photography/photography books"/>
    <n v="186.54166666666666"/>
    <n v="89.54"/>
    <x v="7"/>
    <x v="14"/>
  </r>
  <r>
    <n v="391"/>
    <x v="390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n v="29.09"/>
    <x v="5"/>
    <x v="9"/>
  </r>
  <r>
    <n v="392"/>
    <x v="391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71"/>
    <n v="42.01"/>
    <x v="2"/>
    <x v="8"/>
  </r>
  <r>
    <n v="393"/>
    <x v="392"/>
    <s v="De-engineered static orchestration"/>
    <n v="62800"/>
    <n v="143788"/>
    <x v="1"/>
    <n v="3059"/>
    <x v="0"/>
    <s v="CAD"/>
    <n v="1500267600"/>
    <n v="1500354000"/>
    <b v="0"/>
    <b v="0"/>
    <s v="music/jazz"/>
    <n v="228.96178343949043"/>
    <n v="47"/>
    <x v="1"/>
    <x v="17"/>
  </r>
  <r>
    <n v="394"/>
    <x v="393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75"/>
    <n v="110.44"/>
    <x v="4"/>
    <x v="4"/>
  </r>
  <r>
    <n v="395"/>
    <x v="122"/>
    <s v="Enhanced incremental budgetary management"/>
    <n v="7100"/>
    <n v="9238"/>
    <x v="1"/>
    <n v="220"/>
    <x v="1"/>
    <s v="USD"/>
    <n v="1323324000"/>
    <n v="1323410400"/>
    <b v="1"/>
    <b v="0"/>
    <s v="theater/plays"/>
    <n v="130.11267605633802"/>
    <n v="41.99"/>
    <x v="3"/>
    <x v="3"/>
  </r>
  <r>
    <n v="396"/>
    <x v="394"/>
    <s v="Digitized local info-mediaries"/>
    <n v="46100"/>
    <n v="77012"/>
    <x v="1"/>
    <n v="1604"/>
    <x v="2"/>
    <s v="AUD"/>
    <n v="1538715600"/>
    <n v="1539406800"/>
    <b v="0"/>
    <b v="0"/>
    <s v="film &amp; video/drama"/>
    <n v="167.05422993492408"/>
    <n v="48.01"/>
    <x v="4"/>
    <x v="6"/>
  </r>
  <r>
    <n v="397"/>
    <x v="395"/>
    <s v="Virtual systematic monitoring"/>
    <n v="8100"/>
    <n v="14083"/>
    <x v="1"/>
    <n v="454"/>
    <x v="1"/>
    <s v="USD"/>
    <n v="1369285200"/>
    <n v="1369803600"/>
    <b v="0"/>
    <b v="0"/>
    <s v="music/rock"/>
    <n v="173.8641975308642"/>
    <n v="31.02"/>
    <x v="1"/>
    <x v="1"/>
  </r>
  <r>
    <n v="398"/>
    <x v="396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470588235293"/>
    <n v="99.2"/>
    <x v="4"/>
    <x v="10"/>
  </r>
  <r>
    <n v="399"/>
    <x v="397"/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n v="66.02"/>
    <x v="1"/>
    <x v="7"/>
  </r>
  <r>
    <n v="400"/>
    <x v="398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2"/>
    <x v="7"/>
    <x v="14"/>
  </r>
  <r>
    <n v="401"/>
    <x v="399"/>
    <s v="Inverse radical hierarchy"/>
    <n v="900"/>
    <n v="13772"/>
    <x v="1"/>
    <n v="299"/>
    <x v="1"/>
    <s v="USD"/>
    <n v="1572152400"/>
    <n v="1572152400"/>
    <b v="0"/>
    <b v="0"/>
    <s v="theater/plays"/>
    <n v="1530.2222222222222"/>
    <n v="46.06"/>
    <x v="3"/>
    <x v="3"/>
  </r>
  <r>
    <n v="402"/>
    <x v="400"/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n v="73.650000000000006"/>
    <x v="4"/>
    <x v="12"/>
  </r>
  <r>
    <n v="403"/>
    <x v="401"/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n v="55.99"/>
    <x v="3"/>
    <x v="3"/>
  </r>
  <r>
    <n v="404"/>
    <x v="402"/>
    <s v="Visionary exuding Internet solution"/>
    <n v="48900"/>
    <n v="154321"/>
    <x v="1"/>
    <n v="2237"/>
    <x v="1"/>
    <s v="USD"/>
    <n v="1510639200"/>
    <n v="1510898400"/>
    <b v="0"/>
    <b v="0"/>
    <s v="theater/plays"/>
    <n v="315.58486707566465"/>
    <n v="68.989999999999995"/>
    <x v="3"/>
    <x v="3"/>
  </r>
  <r>
    <n v="405"/>
    <x v="403"/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n v="60.98"/>
    <x v="3"/>
    <x v="3"/>
  </r>
  <r>
    <n v="406"/>
    <x v="404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4503816793894"/>
    <n v="110.98"/>
    <x v="4"/>
    <x v="4"/>
  </r>
  <r>
    <n v="407"/>
    <x v="405"/>
    <s v="Organized bandwidth-monitored core"/>
    <n v="3400"/>
    <n v="12100"/>
    <x v="1"/>
    <n v="484"/>
    <x v="3"/>
    <s v="DKK"/>
    <n v="1570942800"/>
    <n v="1571547600"/>
    <b v="0"/>
    <b v="0"/>
    <s v="theater/plays"/>
    <n v="355.88235294117646"/>
    <n v="25"/>
    <x v="3"/>
    <x v="3"/>
  </r>
  <r>
    <n v="408"/>
    <x v="406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3695652173913"/>
    <n v="78.760000000000005"/>
    <x v="4"/>
    <x v="4"/>
  </r>
  <r>
    <n v="409"/>
    <x v="97"/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n v="87.96"/>
    <x v="1"/>
    <x v="1"/>
  </r>
  <r>
    <n v="410"/>
    <x v="407"/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2726089785294"/>
    <n v="49.99"/>
    <x v="6"/>
    <x v="20"/>
  </r>
  <r>
    <n v="411"/>
    <x v="408"/>
    <s v="Down-sized maximized function"/>
    <n v="7800"/>
    <n v="8161"/>
    <x v="1"/>
    <n v="82"/>
    <x v="1"/>
    <s v="USD"/>
    <n v="1496034000"/>
    <n v="1496206800"/>
    <b v="0"/>
    <b v="0"/>
    <s v="theater/plays"/>
    <n v="104.62820512820512"/>
    <n v="99.52"/>
    <x v="3"/>
    <x v="3"/>
  </r>
  <r>
    <n v="412"/>
    <x v="409"/>
    <s v="Realigned zero tolerance software"/>
    <n v="2100"/>
    <n v="14046"/>
    <x v="1"/>
    <n v="134"/>
    <x v="1"/>
    <s v="USD"/>
    <n v="1388728800"/>
    <n v="1389592800"/>
    <b v="0"/>
    <b v="0"/>
    <s v="publishing/fiction"/>
    <n v="668.85714285714289"/>
    <n v="104.82"/>
    <x v="5"/>
    <x v="13"/>
  </r>
  <r>
    <n v="413"/>
    <x v="410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2823218997364"/>
    <n v="108.01"/>
    <x v="4"/>
    <x v="10"/>
  </r>
  <r>
    <n v="414"/>
    <x v="411"/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n v="29"/>
    <x v="0"/>
    <x v="0"/>
  </r>
  <r>
    <n v="415"/>
    <x v="412"/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n v="30.03"/>
    <x v="3"/>
    <x v="3"/>
  </r>
  <r>
    <n v="416"/>
    <x v="413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n v="41.01"/>
    <x v="4"/>
    <x v="4"/>
  </r>
  <r>
    <n v="417"/>
    <x v="414"/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n v="62.87"/>
    <x v="3"/>
    <x v="3"/>
  </r>
  <r>
    <n v="418"/>
    <x v="32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n v="47.01"/>
    <x v="4"/>
    <x v="4"/>
  </r>
  <r>
    <n v="419"/>
    <x v="415"/>
    <s v="Upgradable maximized protocol"/>
    <n v="113800"/>
    <n v="140469"/>
    <x v="1"/>
    <n v="5203"/>
    <x v="1"/>
    <s v="USD"/>
    <n v="1324533600"/>
    <n v="1325052000"/>
    <b v="0"/>
    <b v="0"/>
    <s v="technology/web"/>
    <n v="123.43497363796133"/>
    <n v="27"/>
    <x v="2"/>
    <x v="2"/>
  </r>
  <r>
    <n v="420"/>
    <x v="416"/>
    <s v="Cross-platform interactive synergy"/>
    <n v="5000"/>
    <n v="6423"/>
    <x v="1"/>
    <n v="94"/>
    <x v="1"/>
    <s v="USD"/>
    <n v="1498366800"/>
    <n v="1499576400"/>
    <b v="0"/>
    <b v="0"/>
    <s v="theater/plays"/>
    <n v="128.46"/>
    <n v="68.33"/>
    <x v="3"/>
    <x v="3"/>
  </r>
  <r>
    <n v="421"/>
    <x v="417"/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6"/>
    <n v="50.97"/>
    <x v="2"/>
    <x v="8"/>
  </r>
  <r>
    <n v="422"/>
    <x v="418"/>
    <s v="Reverse-engineered regional knowledge user"/>
    <n v="8700"/>
    <n v="11075"/>
    <x v="1"/>
    <n v="205"/>
    <x v="1"/>
    <s v="USD"/>
    <n v="1271480400"/>
    <n v="1273208400"/>
    <b v="0"/>
    <b v="1"/>
    <s v="theater/plays"/>
    <n v="127.29885057471265"/>
    <n v="54.02"/>
    <x v="3"/>
    <x v="3"/>
  </r>
  <r>
    <n v="423"/>
    <x v="419"/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n v="97.06"/>
    <x v="0"/>
    <x v="0"/>
  </r>
  <r>
    <n v="424"/>
    <x v="420"/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n v="24.87"/>
    <x v="1"/>
    <x v="7"/>
  </r>
  <r>
    <n v="425"/>
    <x v="421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6666666666669"/>
    <n v="84.42"/>
    <x v="7"/>
    <x v="14"/>
  </r>
  <r>
    <n v="426"/>
    <x v="422"/>
    <s v="Virtual leadingedge framework"/>
    <n v="1800"/>
    <n v="10313"/>
    <x v="1"/>
    <n v="219"/>
    <x v="1"/>
    <s v="USD"/>
    <n v="1361944800"/>
    <n v="1362549600"/>
    <b v="0"/>
    <b v="0"/>
    <s v="theater/plays"/>
    <n v="572.94444444444446"/>
    <n v="47.09"/>
    <x v="3"/>
    <x v="3"/>
  </r>
  <r>
    <n v="427"/>
    <x v="423"/>
    <s v="Managed discrete framework"/>
    <n v="174500"/>
    <n v="197018"/>
    <x v="1"/>
    <n v="2526"/>
    <x v="1"/>
    <s v="USD"/>
    <n v="1410584400"/>
    <n v="1413349200"/>
    <b v="0"/>
    <b v="1"/>
    <s v="theater/plays"/>
    <n v="112.90429799426934"/>
    <n v="78"/>
    <x v="3"/>
    <x v="3"/>
  </r>
  <r>
    <n v="428"/>
    <x v="424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n v="62.97"/>
    <x v="4"/>
    <x v="10"/>
  </r>
  <r>
    <n v="429"/>
    <x v="425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75916230366497"/>
    <n v="81.010000000000005"/>
    <x v="7"/>
    <x v="14"/>
  </r>
  <r>
    <n v="430"/>
    <x v="426"/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n v="65.319999999999993"/>
    <x v="3"/>
    <x v="3"/>
  </r>
  <r>
    <n v="431"/>
    <x v="427"/>
    <s v="Compatible multimedia utilization"/>
    <n v="5100"/>
    <n v="9817"/>
    <x v="1"/>
    <n v="94"/>
    <x v="1"/>
    <s v="USD"/>
    <n v="1529643600"/>
    <n v="1531112400"/>
    <b v="1"/>
    <b v="0"/>
    <s v="theater/plays"/>
    <n v="192.49019607843138"/>
    <n v="104.44"/>
    <x v="3"/>
    <x v="3"/>
  </r>
  <r>
    <n v="432"/>
    <x v="428"/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08"/>
    <n v="69.989999999999995"/>
    <x v="3"/>
    <x v="3"/>
  </r>
  <r>
    <n v="433"/>
    <x v="429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14"/>
    <n v="83.02"/>
    <x v="4"/>
    <x v="4"/>
  </r>
  <r>
    <n v="434"/>
    <x v="430"/>
    <s v="Cloned transitional hierarchy"/>
    <n v="5400"/>
    <n v="903"/>
    <x v="3"/>
    <n v="10"/>
    <x v="0"/>
    <s v="CAD"/>
    <n v="1480572000"/>
    <n v="1481781600"/>
    <b v="1"/>
    <b v="0"/>
    <s v="theater/plays"/>
    <n v="16.722222222222221"/>
    <n v="90.3"/>
    <x v="3"/>
    <x v="3"/>
  </r>
  <r>
    <n v="435"/>
    <x v="431"/>
    <s v="Advanced discrete leverage"/>
    <n v="152400"/>
    <n v="178120"/>
    <x v="1"/>
    <n v="1713"/>
    <x v="6"/>
    <s v="EUR"/>
    <n v="1418623200"/>
    <n v="1419660000"/>
    <b v="0"/>
    <b v="1"/>
    <s v="theater/plays"/>
    <n v="116.87664041994751"/>
    <n v="103.98"/>
    <x v="3"/>
    <x v="3"/>
  </r>
  <r>
    <n v="436"/>
    <x v="432"/>
    <s v="Open-source incremental throughput"/>
    <n v="1300"/>
    <n v="13678"/>
    <x v="1"/>
    <n v="249"/>
    <x v="1"/>
    <s v="USD"/>
    <n v="1555736400"/>
    <n v="1555822800"/>
    <b v="0"/>
    <b v="0"/>
    <s v="music/jazz"/>
    <n v="1052.1538461538462"/>
    <n v="54.93"/>
    <x v="1"/>
    <x v="17"/>
  </r>
  <r>
    <n v="437"/>
    <x v="433"/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407407407408"/>
    <n v="51.92"/>
    <x v="4"/>
    <x v="10"/>
  </r>
  <r>
    <n v="438"/>
    <x v="434"/>
    <s v="Streamlined web-enabled knowledgebase"/>
    <n v="8300"/>
    <n v="14827"/>
    <x v="1"/>
    <n v="247"/>
    <x v="1"/>
    <s v="USD"/>
    <n v="1362376800"/>
    <n v="1364965200"/>
    <b v="0"/>
    <b v="0"/>
    <s v="theater/plays"/>
    <n v="178.63855421686748"/>
    <n v="60.03"/>
    <x v="3"/>
    <x v="3"/>
  </r>
  <r>
    <n v="439"/>
    <x v="435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169014084506"/>
    <n v="44"/>
    <x v="4"/>
    <x v="22"/>
  </r>
  <r>
    <n v="440"/>
    <x v="436"/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0634146341463"/>
    <n v="53"/>
    <x v="4"/>
    <x v="19"/>
  </r>
  <r>
    <n v="441"/>
    <x v="437"/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n v="54.5"/>
    <x v="2"/>
    <x v="8"/>
  </r>
  <r>
    <n v="442"/>
    <x v="438"/>
    <s v="Devolved system-worthy framework"/>
    <n v="5400"/>
    <n v="10731"/>
    <x v="1"/>
    <n v="143"/>
    <x v="6"/>
    <s v="EUR"/>
    <n v="1504328400"/>
    <n v="1505710800"/>
    <b v="0"/>
    <b v="0"/>
    <s v="theater/plays"/>
    <n v="198.72222222222223"/>
    <n v="75.040000000000006"/>
    <x v="3"/>
    <x v="3"/>
  </r>
  <r>
    <n v="443"/>
    <x v="439"/>
    <s v="Stand-alone user-facing service-desk"/>
    <n v="9300"/>
    <n v="3232"/>
    <x v="3"/>
    <n v="90"/>
    <x v="1"/>
    <s v="USD"/>
    <n v="1285822800"/>
    <n v="1287464400"/>
    <b v="0"/>
    <b v="0"/>
    <s v="theater/plays"/>
    <n v="34.752688172043008"/>
    <n v="35.909999999999997"/>
    <x v="3"/>
    <x v="3"/>
  </r>
  <r>
    <n v="444"/>
    <x v="347"/>
    <s v="Versatile global attitude"/>
    <n v="6200"/>
    <n v="10938"/>
    <x v="1"/>
    <n v="296"/>
    <x v="1"/>
    <s v="USD"/>
    <n v="1311483600"/>
    <n v="1311656400"/>
    <b v="0"/>
    <b v="1"/>
    <s v="music/indie rock"/>
    <n v="176.41935483870967"/>
    <n v="36.950000000000003"/>
    <x v="1"/>
    <x v="7"/>
  </r>
  <r>
    <n v="445"/>
    <x v="440"/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095238095241"/>
    <n v="63.17"/>
    <x v="3"/>
    <x v="3"/>
  </r>
  <r>
    <n v="446"/>
    <x v="441"/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n v="29.99"/>
    <x v="2"/>
    <x v="8"/>
  </r>
  <r>
    <n v="447"/>
    <x v="442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26030927835053"/>
    <n v="86"/>
    <x v="4"/>
    <x v="19"/>
  </r>
  <r>
    <n v="448"/>
    <x v="443"/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n v="75.010000000000005"/>
    <x v="6"/>
    <x v="11"/>
  </r>
  <r>
    <n v="449"/>
    <x v="444"/>
    <s v="Public-key coherent ability"/>
    <n v="900"/>
    <n v="8703"/>
    <x v="1"/>
    <n v="86"/>
    <x v="3"/>
    <s v="DKK"/>
    <n v="1551852000"/>
    <n v="1553317200"/>
    <b v="0"/>
    <b v="0"/>
    <s v="games/video games"/>
    <n v="967"/>
    <n v="101.2"/>
    <x v="6"/>
    <x v="11"/>
  </r>
  <r>
    <n v="450"/>
    <x v="445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4"/>
    <x v="4"/>
    <x v="10"/>
  </r>
  <r>
    <n v="451"/>
    <x v="446"/>
    <s v="Innovative exuding matrix"/>
    <n v="148400"/>
    <n v="182302"/>
    <x v="1"/>
    <n v="6286"/>
    <x v="1"/>
    <s v="USD"/>
    <n v="1500440400"/>
    <n v="1503118800"/>
    <b v="0"/>
    <b v="0"/>
    <s v="music/rock"/>
    <n v="122.84501347708895"/>
    <n v="29"/>
    <x v="1"/>
    <x v="1"/>
  </r>
  <r>
    <n v="452"/>
    <x v="447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n v="98.23"/>
    <x v="4"/>
    <x v="6"/>
  </r>
  <r>
    <n v="453"/>
    <x v="448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n v="87"/>
    <x v="4"/>
    <x v="22"/>
  </r>
  <r>
    <n v="454"/>
    <x v="449"/>
    <s v="Upgradable upward-trending portal"/>
    <n v="4000"/>
    <n v="1763"/>
    <x v="0"/>
    <n v="39"/>
    <x v="1"/>
    <s v="USD"/>
    <n v="1382331600"/>
    <n v="1385445600"/>
    <b v="0"/>
    <b v="1"/>
    <s v="film &amp; video/drama"/>
    <n v="44.075000000000003"/>
    <n v="45.21"/>
    <x v="4"/>
    <x v="6"/>
  </r>
  <r>
    <n v="455"/>
    <x v="450"/>
    <s v="Profit-focused global product"/>
    <n v="116500"/>
    <n v="137904"/>
    <x v="1"/>
    <n v="3727"/>
    <x v="1"/>
    <s v="USD"/>
    <n v="1316754000"/>
    <n v="1318741200"/>
    <b v="0"/>
    <b v="0"/>
    <s v="theater/plays"/>
    <n v="118.37253218884121"/>
    <n v="37"/>
    <x v="3"/>
    <x v="3"/>
  </r>
  <r>
    <n v="456"/>
    <x v="451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43169398907"/>
    <n v="94.98"/>
    <x v="1"/>
    <x v="7"/>
  </r>
  <r>
    <n v="457"/>
    <x v="452"/>
    <s v="Cloned asymmetric functionalities"/>
    <n v="5000"/>
    <n v="1332"/>
    <x v="0"/>
    <n v="46"/>
    <x v="1"/>
    <s v="USD"/>
    <n v="1476421200"/>
    <n v="1476594000"/>
    <b v="0"/>
    <b v="0"/>
    <s v="theater/plays"/>
    <n v="26.64"/>
    <n v="28.96"/>
    <x v="3"/>
    <x v="3"/>
  </r>
  <r>
    <n v="458"/>
    <x v="453"/>
    <s v="Pre-emptive neutral portal"/>
    <n v="33800"/>
    <n v="118706"/>
    <x v="1"/>
    <n v="2120"/>
    <x v="1"/>
    <s v="USD"/>
    <n v="1269752400"/>
    <n v="1273554000"/>
    <b v="0"/>
    <b v="0"/>
    <s v="theater/plays"/>
    <n v="351.20118343195264"/>
    <n v="55.99"/>
    <x v="3"/>
    <x v="3"/>
  </r>
  <r>
    <n v="459"/>
    <x v="454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n v="54.04"/>
    <x v="4"/>
    <x v="4"/>
  </r>
  <r>
    <n v="460"/>
    <x v="455"/>
    <s v="Business-focused static ability"/>
    <n v="2400"/>
    <n v="4119"/>
    <x v="1"/>
    <n v="50"/>
    <x v="1"/>
    <s v="USD"/>
    <n v="1281330000"/>
    <n v="1281589200"/>
    <b v="0"/>
    <b v="0"/>
    <s v="theater/plays"/>
    <n v="171.625"/>
    <n v="82.38"/>
    <x v="3"/>
    <x v="3"/>
  </r>
  <r>
    <n v="461"/>
    <x v="456"/>
    <s v="Networked secondary structure"/>
    <n v="98800"/>
    <n v="139354"/>
    <x v="1"/>
    <n v="2080"/>
    <x v="1"/>
    <s v="USD"/>
    <n v="1398661200"/>
    <n v="1400389200"/>
    <b v="0"/>
    <b v="0"/>
    <s v="film &amp; video/drama"/>
    <n v="141.04655870445345"/>
    <n v="67"/>
    <x v="4"/>
    <x v="6"/>
  </r>
  <r>
    <n v="462"/>
    <x v="457"/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4"/>
    <n v="107.91"/>
    <x v="6"/>
    <x v="20"/>
  </r>
  <r>
    <n v="463"/>
    <x v="458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455696202532"/>
    <n v="69.010000000000005"/>
    <x v="4"/>
    <x v="10"/>
  </r>
  <r>
    <n v="464"/>
    <x v="459"/>
    <s v="Pre-emptive mission-critical hardware"/>
    <n v="71200"/>
    <n v="95020"/>
    <x v="1"/>
    <n v="2436"/>
    <x v="1"/>
    <s v="USD"/>
    <n v="1518328800"/>
    <n v="1519538400"/>
    <b v="0"/>
    <b v="0"/>
    <s v="theater/plays"/>
    <n v="133.45505617977528"/>
    <n v="39.01"/>
    <x v="3"/>
    <x v="3"/>
  </r>
  <r>
    <n v="465"/>
    <x v="460"/>
    <s v="Up-sized responsive protocol"/>
    <n v="4700"/>
    <n v="8829"/>
    <x v="1"/>
    <n v="80"/>
    <x v="1"/>
    <s v="USD"/>
    <n v="1517032800"/>
    <n v="1517810400"/>
    <b v="0"/>
    <b v="0"/>
    <s v="publishing/translations"/>
    <n v="187.85106382978722"/>
    <n v="110.36"/>
    <x v="5"/>
    <x v="18"/>
  </r>
  <r>
    <n v="466"/>
    <x v="461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94.86"/>
    <x v="2"/>
    <x v="8"/>
  </r>
  <r>
    <n v="467"/>
    <x v="462"/>
    <s v="Profit-focused content-based application"/>
    <n v="1400"/>
    <n v="8053"/>
    <x v="1"/>
    <n v="139"/>
    <x v="0"/>
    <s v="CAD"/>
    <n v="1448258400"/>
    <n v="1448863200"/>
    <b v="0"/>
    <b v="1"/>
    <s v="technology/web"/>
    <n v="575.21428571428567"/>
    <n v="57.94"/>
    <x v="2"/>
    <x v="2"/>
  </r>
  <r>
    <n v="468"/>
    <x v="463"/>
    <s v="Streamlined neutral analyzer"/>
    <n v="4000"/>
    <n v="1620"/>
    <x v="0"/>
    <n v="16"/>
    <x v="1"/>
    <s v="USD"/>
    <n v="1555218000"/>
    <n v="1556600400"/>
    <b v="0"/>
    <b v="0"/>
    <s v="theater/plays"/>
    <n v="40.5"/>
    <n v="101.25"/>
    <x v="3"/>
    <x v="3"/>
  </r>
  <r>
    <n v="469"/>
    <x v="464"/>
    <s v="Assimilated neutral utilization"/>
    <n v="5600"/>
    <n v="10328"/>
    <x v="1"/>
    <n v="159"/>
    <x v="1"/>
    <s v="USD"/>
    <n v="1431925200"/>
    <n v="1432098000"/>
    <b v="0"/>
    <b v="0"/>
    <s v="film &amp; video/drama"/>
    <n v="184.42857142857142"/>
    <n v="64.959999999999994"/>
    <x v="4"/>
    <x v="6"/>
  </r>
  <r>
    <n v="470"/>
    <x v="465"/>
    <s v="Extended dedicated archive"/>
    <n v="3600"/>
    <n v="10289"/>
    <x v="1"/>
    <n v="381"/>
    <x v="1"/>
    <s v="USD"/>
    <n v="1481522400"/>
    <n v="1482127200"/>
    <b v="0"/>
    <b v="0"/>
    <s v="technology/wearables"/>
    <n v="285.80555555555554"/>
    <n v="27.01"/>
    <x v="2"/>
    <x v="8"/>
  </r>
  <r>
    <n v="471"/>
    <x v="197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50.97"/>
    <x v="0"/>
    <x v="0"/>
  </r>
  <r>
    <n v="472"/>
    <x v="466"/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n v="104.94"/>
    <x v="1"/>
    <x v="1"/>
  </r>
  <r>
    <n v="473"/>
    <x v="467"/>
    <s v="Assimilated fault-tolerant capacity"/>
    <n v="5000"/>
    <n v="8907"/>
    <x v="1"/>
    <n v="106"/>
    <x v="1"/>
    <s v="USD"/>
    <n v="1529989200"/>
    <n v="1530075600"/>
    <b v="0"/>
    <b v="0"/>
    <s v="music/electric music"/>
    <n v="178.14"/>
    <n v="84.03"/>
    <x v="1"/>
    <x v="5"/>
  </r>
  <r>
    <n v="474"/>
    <x v="468"/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n v="102.86"/>
    <x v="4"/>
    <x v="19"/>
  </r>
  <r>
    <n v="475"/>
    <x v="469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4594594594595"/>
    <n v="39.96"/>
    <x v="5"/>
    <x v="18"/>
  </r>
  <r>
    <n v="476"/>
    <x v="470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3"/>
    <n v="51"/>
    <x v="5"/>
    <x v="13"/>
  </r>
  <r>
    <n v="477"/>
    <x v="471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2"/>
    <n v="40.82"/>
    <x v="4"/>
    <x v="22"/>
  </r>
  <r>
    <n v="478"/>
    <x v="472"/>
    <s v="Balanced impactful circuit"/>
    <n v="68800"/>
    <n v="162603"/>
    <x v="1"/>
    <n v="2756"/>
    <x v="1"/>
    <s v="USD"/>
    <n v="1425877200"/>
    <n v="1426914000"/>
    <b v="0"/>
    <b v="0"/>
    <s v="technology/wearables"/>
    <n v="236.34156976744185"/>
    <n v="59"/>
    <x v="2"/>
    <x v="8"/>
  </r>
  <r>
    <n v="479"/>
    <x v="473"/>
    <s v="Future-proofed heuristic encryption"/>
    <n v="2400"/>
    <n v="12310"/>
    <x v="1"/>
    <n v="173"/>
    <x v="4"/>
    <s v="GBP"/>
    <n v="1501304400"/>
    <n v="1501477200"/>
    <b v="0"/>
    <b v="0"/>
    <s v="food/food trucks"/>
    <n v="512.91666666666663"/>
    <n v="71.16"/>
    <x v="0"/>
    <x v="0"/>
  </r>
  <r>
    <n v="480"/>
    <x v="474"/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116279069767"/>
    <n v="99.49"/>
    <x v="7"/>
    <x v="14"/>
  </r>
  <r>
    <n v="481"/>
    <x v="475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n v="103.99"/>
    <x v="3"/>
    <x v="3"/>
  </r>
  <r>
    <n v="482"/>
    <x v="476"/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n v="76.56"/>
    <x v="5"/>
    <x v="13"/>
  </r>
  <r>
    <n v="483"/>
    <x v="477"/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n v="87.07"/>
    <x v="3"/>
    <x v="3"/>
  </r>
  <r>
    <n v="484"/>
    <x v="478"/>
    <s v="Synergistic cohesive adapter"/>
    <n v="29600"/>
    <n v="77021"/>
    <x v="1"/>
    <n v="1572"/>
    <x v="4"/>
    <s v="GBP"/>
    <n v="1407128400"/>
    <n v="1411362000"/>
    <b v="0"/>
    <b v="1"/>
    <s v="food/food trucks"/>
    <n v="260.20608108108109"/>
    <n v="49"/>
    <x v="0"/>
    <x v="0"/>
  </r>
  <r>
    <n v="485"/>
    <x v="479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n v="42.97"/>
    <x v="3"/>
    <x v="3"/>
  </r>
  <r>
    <n v="486"/>
    <x v="480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n v="33.43"/>
    <x v="5"/>
    <x v="18"/>
  </r>
  <r>
    <n v="487"/>
    <x v="481"/>
    <s v="Monitored 24/7 time-frame"/>
    <n v="110300"/>
    <n v="197024"/>
    <x v="1"/>
    <n v="2346"/>
    <x v="1"/>
    <s v="USD"/>
    <n v="1492664400"/>
    <n v="1495515600"/>
    <b v="0"/>
    <b v="0"/>
    <s v="theater/plays"/>
    <n v="178.62556663644605"/>
    <n v="83.98"/>
    <x v="3"/>
    <x v="3"/>
  </r>
  <r>
    <n v="488"/>
    <x v="482"/>
    <s v="Virtual secondary open architecture"/>
    <n v="5300"/>
    <n v="11663"/>
    <x v="1"/>
    <n v="115"/>
    <x v="1"/>
    <s v="USD"/>
    <n v="1454479200"/>
    <n v="1455948000"/>
    <b v="0"/>
    <b v="0"/>
    <s v="theater/plays"/>
    <n v="220.0566037735849"/>
    <n v="101.42"/>
    <x v="3"/>
    <x v="3"/>
  </r>
  <r>
    <n v="489"/>
    <x v="483"/>
    <s v="Down-sized mobile time-frame"/>
    <n v="9200"/>
    <n v="9339"/>
    <x v="1"/>
    <n v="85"/>
    <x v="6"/>
    <s v="EUR"/>
    <n v="1281934800"/>
    <n v="1282366800"/>
    <b v="0"/>
    <b v="0"/>
    <s v="technology/wearables"/>
    <n v="101.51086956521739"/>
    <n v="109.87"/>
    <x v="2"/>
    <x v="8"/>
  </r>
  <r>
    <n v="490"/>
    <x v="484"/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n v="31.92"/>
    <x v="8"/>
    <x v="23"/>
  </r>
  <r>
    <n v="491"/>
    <x v="485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4683098591552"/>
    <n v="70.989999999999995"/>
    <x v="0"/>
    <x v="0"/>
  </r>
  <r>
    <n v="492"/>
    <x v="486"/>
    <s v="Persevering interactive matrix"/>
    <n v="191000"/>
    <n v="45831"/>
    <x v="3"/>
    <n v="595"/>
    <x v="1"/>
    <s v="USD"/>
    <n v="1275886800"/>
    <n v="1278910800"/>
    <b v="1"/>
    <b v="1"/>
    <s v="film &amp; video/shorts"/>
    <n v="23.995287958115185"/>
    <n v="77.03"/>
    <x v="4"/>
    <x v="12"/>
  </r>
  <r>
    <n v="493"/>
    <x v="487"/>
    <s v="Seamless background framework"/>
    <n v="900"/>
    <n v="6514"/>
    <x v="1"/>
    <n v="64"/>
    <x v="1"/>
    <s v="USD"/>
    <n v="1561784400"/>
    <n v="1562907600"/>
    <b v="0"/>
    <b v="0"/>
    <s v="photography/photography books"/>
    <n v="723.77777777777783"/>
    <n v="101.78"/>
    <x v="7"/>
    <x v="14"/>
  </r>
  <r>
    <n v="494"/>
    <x v="488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n v="51.06"/>
    <x v="2"/>
    <x v="8"/>
  </r>
  <r>
    <n v="495"/>
    <x v="489"/>
    <s v="Centralized clear-thinking solution"/>
    <n v="3200"/>
    <n v="13264"/>
    <x v="1"/>
    <n v="195"/>
    <x v="3"/>
    <s v="DKK"/>
    <n v="1402376400"/>
    <n v="1402722000"/>
    <b v="0"/>
    <b v="0"/>
    <s v="theater/plays"/>
    <n v="414.5"/>
    <n v="68.02"/>
    <x v="3"/>
    <x v="3"/>
  </r>
  <r>
    <n v="496"/>
    <x v="490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n v="30.87"/>
    <x v="4"/>
    <x v="10"/>
  </r>
  <r>
    <n v="497"/>
    <x v="491"/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105"/>
    <n v="27.91"/>
    <x v="2"/>
    <x v="8"/>
  </r>
  <r>
    <n v="498"/>
    <x v="492"/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n v="79.989999999999995"/>
    <x v="2"/>
    <x v="2"/>
  </r>
  <r>
    <n v="499"/>
    <x v="493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n v="38"/>
    <x v="4"/>
    <x v="4"/>
  </r>
  <r>
    <n v="500"/>
    <x v="494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x v="495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71"/>
    <n v="59.99"/>
    <x v="4"/>
    <x v="4"/>
  </r>
  <r>
    <n v="502"/>
    <x v="212"/>
    <s v="Reduced context-sensitive complexity"/>
    <n v="1300"/>
    <n v="6889"/>
    <x v="1"/>
    <n v="186"/>
    <x v="2"/>
    <s v="AUD"/>
    <n v="1343365200"/>
    <n v="1345870800"/>
    <b v="0"/>
    <b v="1"/>
    <s v="games/video games"/>
    <n v="529.92307692307691"/>
    <n v="37.04"/>
    <x v="6"/>
    <x v="11"/>
  </r>
  <r>
    <n v="503"/>
    <x v="496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2549019607842"/>
    <n v="99.96"/>
    <x v="4"/>
    <x v="6"/>
  </r>
  <r>
    <n v="504"/>
    <x v="497"/>
    <s v="De-engineered cohesive moderator"/>
    <n v="7500"/>
    <n v="6924"/>
    <x v="0"/>
    <n v="62"/>
    <x v="6"/>
    <s v="EUR"/>
    <n v="1431925200"/>
    <n v="1432011600"/>
    <b v="0"/>
    <b v="0"/>
    <s v="music/rock"/>
    <n v="92.32"/>
    <n v="111.68"/>
    <x v="1"/>
    <x v="1"/>
  </r>
  <r>
    <n v="505"/>
    <x v="498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2"/>
    <n v="36.01"/>
    <x v="5"/>
    <x v="15"/>
  </r>
  <r>
    <n v="506"/>
    <x v="499"/>
    <s v="Customizable background monitoring"/>
    <n v="18000"/>
    <n v="166874"/>
    <x v="1"/>
    <n v="2528"/>
    <x v="1"/>
    <s v="USD"/>
    <n v="1511416800"/>
    <n v="1512885600"/>
    <b v="0"/>
    <b v="1"/>
    <s v="theater/plays"/>
    <n v="927.07777777777778"/>
    <n v="66.010000000000005"/>
    <x v="3"/>
    <x v="3"/>
  </r>
  <r>
    <n v="507"/>
    <x v="500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54"/>
    <n v="44.05"/>
    <x v="2"/>
    <x v="2"/>
  </r>
  <r>
    <n v="508"/>
    <x v="501"/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n v="53"/>
    <x v="3"/>
    <x v="3"/>
  </r>
  <r>
    <n v="509"/>
    <x v="173"/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n v="95"/>
    <x v="3"/>
    <x v="3"/>
  </r>
  <r>
    <n v="510"/>
    <x v="502"/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9"/>
    <n v="70.91"/>
    <x v="4"/>
    <x v="6"/>
  </r>
  <r>
    <n v="511"/>
    <x v="503"/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n v="98.06"/>
    <x v="3"/>
    <x v="3"/>
  </r>
  <r>
    <n v="512"/>
    <x v="504"/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n v="53.05"/>
    <x v="6"/>
    <x v="11"/>
  </r>
  <r>
    <n v="513"/>
    <x v="505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77108433734938"/>
    <n v="93.14"/>
    <x v="4"/>
    <x v="19"/>
  </r>
  <r>
    <n v="514"/>
    <x v="506"/>
    <s v="Centralized motivating capacity"/>
    <n v="138700"/>
    <n v="31123"/>
    <x v="3"/>
    <n v="528"/>
    <x v="5"/>
    <s v="CHF"/>
    <n v="1386309600"/>
    <n v="1386741600"/>
    <b v="0"/>
    <b v="1"/>
    <s v="music/rock"/>
    <n v="22.439077144917086"/>
    <n v="58.95"/>
    <x v="1"/>
    <x v="1"/>
  </r>
  <r>
    <n v="515"/>
    <x v="507"/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n v="36.07"/>
    <x v="3"/>
    <x v="3"/>
  </r>
  <r>
    <n v="516"/>
    <x v="508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n v="63.03"/>
    <x v="5"/>
    <x v="9"/>
  </r>
  <r>
    <n v="517"/>
    <x v="509"/>
    <s v="Multi-tiered maximized orchestration"/>
    <n v="5900"/>
    <n v="6608"/>
    <x v="1"/>
    <n v="78"/>
    <x v="1"/>
    <s v="USD"/>
    <n v="1493960400"/>
    <n v="1494392400"/>
    <b v="0"/>
    <b v="0"/>
    <s v="food/food trucks"/>
    <n v="112"/>
    <n v="84.72"/>
    <x v="0"/>
    <x v="0"/>
  </r>
  <r>
    <n v="518"/>
    <x v="510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n v="62.2"/>
    <x v="4"/>
    <x v="10"/>
  </r>
  <r>
    <n v="519"/>
    <x v="511"/>
    <s v="Exclusive asymmetric analyzer"/>
    <n v="177700"/>
    <n v="180802"/>
    <x v="1"/>
    <n v="1773"/>
    <x v="1"/>
    <s v="USD"/>
    <n v="1420696800"/>
    <n v="1421906400"/>
    <b v="0"/>
    <b v="1"/>
    <s v="music/rock"/>
    <n v="101.74563871693866"/>
    <n v="101.98"/>
    <x v="1"/>
    <x v="1"/>
  </r>
  <r>
    <n v="520"/>
    <x v="512"/>
    <s v="Organic radical collaboration"/>
    <n v="800"/>
    <n v="3406"/>
    <x v="1"/>
    <n v="32"/>
    <x v="1"/>
    <s v="USD"/>
    <n v="1555650000"/>
    <n v="1555909200"/>
    <b v="0"/>
    <b v="0"/>
    <s v="theater/plays"/>
    <n v="425.75"/>
    <n v="106.44"/>
    <x v="3"/>
    <x v="3"/>
  </r>
  <r>
    <n v="521"/>
    <x v="513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n v="29.98"/>
    <x v="4"/>
    <x v="6"/>
  </r>
  <r>
    <n v="522"/>
    <x v="514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n v="85.81"/>
    <x v="4"/>
    <x v="12"/>
  </r>
  <r>
    <n v="523"/>
    <x v="515"/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37"/>
    <n v="70.819999999999993"/>
    <x v="4"/>
    <x v="12"/>
  </r>
  <r>
    <n v="524"/>
    <x v="516"/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47"/>
    <n v="41"/>
    <x v="3"/>
    <x v="3"/>
  </r>
  <r>
    <n v="525"/>
    <x v="517"/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n v="28.06"/>
    <x v="2"/>
    <x v="8"/>
  </r>
  <r>
    <n v="526"/>
    <x v="518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n v="88.05"/>
    <x v="3"/>
    <x v="3"/>
  </r>
  <r>
    <n v="527"/>
    <x v="519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n v="31"/>
    <x v="4"/>
    <x v="10"/>
  </r>
  <r>
    <n v="528"/>
    <x v="520"/>
    <s v="Focused leadingedge matrix"/>
    <n v="9000"/>
    <n v="7227"/>
    <x v="0"/>
    <n v="80"/>
    <x v="4"/>
    <s v="GBP"/>
    <n v="1385186400"/>
    <n v="1389074400"/>
    <b v="0"/>
    <b v="0"/>
    <s v="music/indie rock"/>
    <n v="80.3"/>
    <n v="90.34"/>
    <x v="1"/>
    <x v="7"/>
  </r>
  <r>
    <n v="529"/>
    <x v="521"/>
    <s v="Seamless logistical encryption"/>
    <n v="5100"/>
    <n v="574"/>
    <x v="0"/>
    <n v="9"/>
    <x v="1"/>
    <s v="USD"/>
    <n v="1399698000"/>
    <n v="1402117200"/>
    <b v="0"/>
    <b v="0"/>
    <s v="games/video games"/>
    <n v="11.254901960784315"/>
    <n v="63.78"/>
    <x v="6"/>
    <x v="11"/>
  </r>
  <r>
    <n v="530"/>
    <x v="522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n v="54"/>
    <x v="5"/>
    <x v="13"/>
  </r>
  <r>
    <n v="531"/>
    <x v="523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1156936261377"/>
    <n v="48.99"/>
    <x v="6"/>
    <x v="11"/>
  </r>
  <r>
    <n v="532"/>
    <x v="524"/>
    <s v="Pre-emptive grid-enabled contingency"/>
    <n v="1600"/>
    <n v="8046"/>
    <x v="1"/>
    <n v="126"/>
    <x v="0"/>
    <s v="CAD"/>
    <n v="1516860000"/>
    <n v="1516946400"/>
    <b v="0"/>
    <b v="0"/>
    <s v="theater/plays"/>
    <n v="502.875"/>
    <n v="63.86"/>
    <x v="3"/>
    <x v="3"/>
  </r>
  <r>
    <n v="533"/>
    <x v="525"/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21"/>
    <n v="83"/>
    <x v="1"/>
    <x v="7"/>
  </r>
  <r>
    <n v="534"/>
    <x v="526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n v="55.08"/>
    <x v="4"/>
    <x v="6"/>
  </r>
  <r>
    <n v="535"/>
    <x v="527"/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55"/>
    <n v="62.04"/>
    <x v="3"/>
    <x v="3"/>
  </r>
  <r>
    <n v="536"/>
    <x v="528"/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n v="104.98"/>
    <x v="5"/>
    <x v="13"/>
  </r>
  <r>
    <n v="537"/>
    <x v="529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5"/>
    <n v="94.04"/>
    <x v="4"/>
    <x v="4"/>
  </r>
  <r>
    <n v="538"/>
    <x v="530"/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n v="44.01"/>
    <x v="6"/>
    <x v="20"/>
  </r>
  <r>
    <n v="539"/>
    <x v="531"/>
    <s v="Assimilated exuding toolset"/>
    <n v="9800"/>
    <n v="7120"/>
    <x v="0"/>
    <n v="77"/>
    <x v="1"/>
    <s v="USD"/>
    <n v="1561957200"/>
    <n v="1562475600"/>
    <b v="0"/>
    <b v="1"/>
    <s v="food/food trucks"/>
    <n v="72.65306122448979"/>
    <n v="92.47"/>
    <x v="0"/>
    <x v="0"/>
  </r>
  <r>
    <n v="540"/>
    <x v="532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n v="57.07"/>
    <x v="7"/>
    <x v="14"/>
  </r>
  <r>
    <n v="541"/>
    <x v="533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n v="109.08"/>
    <x v="6"/>
    <x v="20"/>
  </r>
  <r>
    <n v="542"/>
    <x v="534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n v="39.39"/>
    <x v="1"/>
    <x v="7"/>
  </r>
  <r>
    <n v="543"/>
    <x v="535"/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n v="77.02"/>
    <x v="6"/>
    <x v="11"/>
  </r>
  <r>
    <n v="544"/>
    <x v="536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n v="92.17"/>
    <x v="1"/>
    <x v="1"/>
  </r>
  <r>
    <n v="545"/>
    <x v="537"/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n v="61.01"/>
    <x v="3"/>
    <x v="3"/>
  </r>
  <r>
    <n v="546"/>
    <x v="538"/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8"/>
    <n v="78.069999999999993"/>
    <x v="3"/>
    <x v="3"/>
  </r>
  <r>
    <n v="547"/>
    <x v="539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0.75"/>
    <x v="4"/>
    <x v="6"/>
  </r>
  <r>
    <n v="548"/>
    <x v="540"/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n v="59.99"/>
    <x v="3"/>
    <x v="3"/>
  </r>
  <r>
    <n v="549"/>
    <x v="541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n v="110.03"/>
    <x v="2"/>
    <x v="8"/>
  </r>
  <r>
    <n v="550"/>
    <x v="542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4"/>
    <x v="1"/>
    <x v="7"/>
  </r>
  <r>
    <n v="551"/>
    <x v="543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n v="38"/>
    <x v="2"/>
    <x v="2"/>
  </r>
  <r>
    <n v="552"/>
    <x v="544"/>
    <s v="Distributed human-resource policy"/>
    <n v="9000"/>
    <n v="8866"/>
    <x v="0"/>
    <n v="92"/>
    <x v="1"/>
    <s v="USD"/>
    <n v="1480140000"/>
    <n v="1480312800"/>
    <b v="0"/>
    <b v="0"/>
    <s v="theater/plays"/>
    <n v="98.511111111111106"/>
    <n v="96.37"/>
    <x v="3"/>
    <x v="3"/>
  </r>
  <r>
    <n v="553"/>
    <x v="545"/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n v="72.98"/>
    <x v="1"/>
    <x v="1"/>
  </r>
  <r>
    <n v="554"/>
    <x v="546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6"/>
    <n v="26.01"/>
    <x v="1"/>
    <x v="7"/>
  </r>
  <r>
    <n v="555"/>
    <x v="547"/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n v="104.36"/>
    <x v="1"/>
    <x v="1"/>
  </r>
  <r>
    <n v="556"/>
    <x v="195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n v="102.19"/>
    <x v="5"/>
    <x v="18"/>
  </r>
  <r>
    <n v="557"/>
    <x v="548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n v="54.12"/>
    <x v="4"/>
    <x v="22"/>
  </r>
  <r>
    <n v="558"/>
    <x v="549"/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n v="63.22"/>
    <x v="3"/>
    <x v="3"/>
  </r>
  <r>
    <n v="559"/>
    <x v="550"/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1"/>
    <n v="104.03"/>
    <x v="3"/>
    <x v="3"/>
  </r>
  <r>
    <n v="560"/>
    <x v="551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n v="49.99"/>
    <x v="4"/>
    <x v="10"/>
  </r>
  <r>
    <n v="561"/>
    <x v="552"/>
    <s v="Down-sized logistical adapter"/>
    <n v="3000"/>
    <n v="11091"/>
    <x v="1"/>
    <n v="198"/>
    <x v="5"/>
    <s v="CHF"/>
    <n v="1318827600"/>
    <n v="1319000400"/>
    <b v="0"/>
    <b v="0"/>
    <s v="theater/plays"/>
    <n v="369.7"/>
    <n v="56.02"/>
    <x v="3"/>
    <x v="3"/>
  </r>
  <r>
    <n v="562"/>
    <x v="553"/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8"/>
    <n v="48.81"/>
    <x v="1"/>
    <x v="1"/>
  </r>
  <r>
    <n v="563"/>
    <x v="554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n v="60.08"/>
    <x v="4"/>
    <x v="4"/>
  </r>
  <r>
    <n v="564"/>
    <x v="555"/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n v="78.989999999999995"/>
    <x v="3"/>
    <x v="3"/>
  </r>
  <r>
    <n v="565"/>
    <x v="556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n v="53.99"/>
    <x v="3"/>
    <x v="3"/>
  </r>
  <r>
    <n v="566"/>
    <x v="557"/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n v="111.46"/>
    <x v="1"/>
    <x v="5"/>
  </r>
  <r>
    <n v="567"/>
    <x v="558"/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n v="60.92"/>
    <x v="1"/>
    <x v="1"/>
  </r>
  <r>
    <n v="568"/>
    <x v="559"/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n v="26"/>
    <x v="3"/>
    <x v="3"/>
  </r>
  <r>
    <n v="569"/>
    <x v="560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n v="80.989999999999995"/>
    <x v="4"/>
    <x v="10"/>
  </r>
  <r>
    <n v="570"/>
    <x v="561"/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n v="35"/>
    <x v="1"/>
    <x v="1"/>
  </r>
  <r>
    <n v="571"/>
    <x v="562"/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n v="94.14"/>
    <x v="4"/>
    <x v="12"/>
  </r>
  <r>
    <n v="572"/>
    <x v="563"/>
    <s v="Assimilated actuating policy"/>
    <n v="9000"/>
    <n v="4896"/>
    <x v="3"/>
    <n v="94"/>
    <x v="1"/>
    <s v="USD"/>
    <n v="1443416400"/>
    <n v="1444798800"/>
    <b v="0"/>
    <b v="1"/>
    <s v="music/rock"/>
    <n v="54.4"/>
    <n v="52.09"/>
    <x v="1"/>
    <x v="1"/>
  </r>
  <r>
    <n v="573"/>
    <x v="564"/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n v="24.99"/>
    <x v="8"/>
    <x v="23"/>
  </r>
  <r>
    <n v="574"/>
    <x v="565"/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n v="69.22"/>
    <x v="0"/>
    <x v="0"/>
  </r>
  <r>
    <n v="575"/>
    <x v="566"/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n v="93.94"/>
    <x v="3"/>
    <x v="3"/>
  </r>
  <r>
    <n v="576"/>
    <x v="567"/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n v="98.41"/>
    <x v="3"/>
    <x v="3"/>
  </r>
  <r>
    <n v="577"/>
    <x v="568"/>
    <s v="Adaptive 24hour projection"/>
    <n v="8200"/>
    <n v="1546"/>
    <x v="3"/>
    <n v="37"/>
    <x v="1"/>
    <s v="USD"/>
    <n v="1299823200"/>
    <n v="1302066000"/>
    <b v="0"/>
    <b v="0"/>
    <s v="music/jazz"/>
    <n v="18.853658536585368"/>
    <n v="41.78"/>
    <x v="1"/>
    <x v="17"/>
  </r>
  <r>
    <n v="578"/>
    <x v="569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n v="65.989999999999995"/>
    <x v="4"/>
    <x v="22"/>
  </r>
  <r>
    <n v="579"/>
    <x v="570"/>
    <s v="Focused multimedia knowledgebase"/>
    <n v="6200"/>
    <n v="6269"/>
    <x v="1"/>
    <n v="87"/>
    <x v="1"/>
    <s v="USD"/>
    <n v="1312693200"/>
    <n v="1313730000"/>
    <b v="0"/>
    <b v="0"/>
    <s v="music/jazz"/>
    <n v="101.11290322580645"/>
    <n v="72.06"/>
    <x v="1"/>
    <x v="17"/>
  </r>
  <r>
    <n v="580"/>
    <x v="251"/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5"/>
    <n v="48"/>
    <x v="3"/>
    <x v="3"/>
  </r>
  <r>
    <n v="581"/>
    <x v="571"/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n v="54.1"/>
    <x v="2"/>
    <x v="2"/>
  </r>
  <r>
    <n v="582"/>
    <x v="572"/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n v="107.88"/>
    <x v="6"/>
    <x v="11"/>
  </r>
  <r>
    <n v="583"/>
    <x v="573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n v="67.03"/>
    <x v="4"/>
    <x v="4"/>
  </r>
  <r>
    <n v="584"/>
    <x v="8"/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5"/>
    <n v="64.010000000000005"/>
    <x v="2"/>
    <x v="2"/>
  </r>
  <r>
    <n v="585"/>
    <x v="574"/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n v="96.07"/>
    <x v="5"/>
    <x v="18"/>
  </r>
  <r>
    <n v="586"/>
    <x v="575"/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n v="51.18"/>
    <x v="1"/>
    <x v="1"/>
  </r>
  <r>
    <n v="587"/>
    <x v="576"/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n v="43.92"/>
    <x v="0"/>
    <x v="0"/>
  </r>
  <r>
    <n v="588"/>
    <x v="577"/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n v="91.02"/>
    <x v="3"/>
    <x v="3"/>
  </r>
  <r>
    <n v="589"/>
    <x v="578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67"/>
    <n v="50.13"/>
    <x v="4"/>
    <x v="4"/>
  </r>
  <r>
    <n v="590"/>
    <x v="579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n v="67.72"/>
    <x v="5"/>
    <x v="15"/>
  </r>
  <r>
    <n v="591"/>
    <x v="580"/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n v="61.04"/>
    <x v="6"/>
    <x v="11"/>
  </r>
  <r>
    <n v="592"/>
    <x v="581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n v="80.010000000000005"/>
    <x v="3"/>
    <x v="3"/>
  </r>
  <r>
    <n v="593"/>
    <x v="582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n v="47"/>
    <x v="4"/>
    <x v="10"/>
  </r>
  <r>
    <n v="594"/>
    <x v="583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79"/>
    <n v="71.13"/>
    <x v="3"/>
    <x v="3"/>
  </r>
  <r>
    <n v="595"/>
    <x v="584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n v="89.99"/>
    <x v="3"/>
    <x v="3"/>
  </r>
  <r>
    <n v="596"/>
    <x v="585"/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n v="43.03"/>
    <x v="4"/>
    <x v="6"/>
  </r>
  <r>
    <n v="597"/>
    <x v="586"/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5"/>
    <n v="68"/>
    <x v="3"/>
    <x v="3"/>
  </r>
  <r>
    <n v="598"/>
    <x v="587"/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n v="73"/>
    <x v="1"/>
    <x v="1"/>
  </r>
  <r>
    <n v="599"/>
    <x v="588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5"/>
    <n v="62.34"/>
    <x v="4"/>
    <x v="4"/>
  </r>
  <r>
    <n v="600"/>
    <x v="589"/>
    <s v="Cross-platform tertiary array"/>
    <n v="100"/>
    <n v="5"/>
    <x v="0"/>
    <n v="1"/>
    <x v="4"/>
    <s v="GBP"/>
    <n v="1375160400"/>
    <n v="1376197200"/>
    <b v="0"/>
    <b v="0"/>
    <s v="food/food trucks"/>
    <n v="5"/>
    <n v="5"/>
    <x v="0"/>
    <x v="0"/>
  </r>
  <r>
    <n v="601"/>
    <x v="590"/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n v="67.099999999999994"/>
    <x v="2"/>
    <x v="8"/>
  </r>
  <r>
    <n v="602"/>
    <x v="591"/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n v="79.98"/>
    <x v="3"/>
    <x v="3"/>
  </r>
  <r>
    <n v="603"/>
    <x v="592"/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6"/>
    <n v="62.18"/>
    <x v="3"/>
    <x v="3"/>
  </r>
  <r>
    <n v="604"/>
    <x v="593"/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n v="53.01"/>
    <x v="3"/>
    <x v="3"/>
  </r>
  <r>
    <n v="605"/>
    <x v="594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n v="57.74"/>
    <x v="5"/>
    <x v="9"/>
  </r>
  <r>
    <n v="606"/>
    <x v="595"/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n v="40.03"/>
    <x v="1"/>
    <x v="1"/>
  </r>
  <r>
    <n v="607"/>
    <x v="596"/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n v="81.02"/>
    <x v="0"/>
    <x v="0"/>
  </r>
  <r>
    <n v="608"/>
    <x v="597"/>
    <s v="Compatible full-range leverage"/>
    <n v="3900"/>
    <n v="11075"/>
    <x v="1"/>
    <n v="316"/>
    <x v="1"/>
    <s v="USD"/>
    <n v="1551852000"/>
    <n v="1552197600"/>
    <b v="0"/>
    <b v="1"/>
    <s v="music/jazz"/>
    <n v="283.97435897435895"/>
    <n v="35.049999999999997"/>
    <x v="1"/>
    <x v="17"/>
  </r>
  <r>
    <n v="609"/>
    <x v="598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2"/>
    <n v="102.92"/>
    <x v="4"/>
    <x v="22"/>
  </r>
  <r>
    <n v="610"/>
    <x v="599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5"/>
    <n v="28"/>
    <x v="3"/>
    <x v="3"/>
  </r>
  <r>
    <n v="611"/>
    <x v="600"/>
    <s v="Multi-lateral maximized core"/>
    <n v="8200"/>
    <n v="1136"/>
    <x v="3"/>
    <n v="15"/>
    <x v="1"/>
    <s v="USD"/>
    <n v="1374728400"/>
    <n v="1375765200"/>
    <b v="0"/>
    <b v="0"/>
    <s v="theater/plays"/>
    <n v="13.853658536585366"/>
    <n v="75.73"/>
    <x v="3"/>
    <x v="3"/>
  </r>
  <r>
    <n v="612"/>
    <x v="601"/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n v="45.03"/>
    <x v="1"/>
    <x v="5"/>
  </r>
  <r>
    <n v="613"/>
    <x v="602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73.62"/>
    <x v="3"/>
    <x v="3"/>
  </r>
  <r>
    <n v="614"/>
    <x v="603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n v="56.99"/>
    <x v="3"/>
    <x v="3"/>
  </r>
  <r>
    <n v="615"/>
    <x v="604"/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"/>
    <n v="85.22"/>
    <x v="3"/>
    <x v="3"/>
  </r>
  <r>
    <n v="616"/>
    <x v="605"/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n v="50.96"/>
    <x v="1"/>
    <x v="7"/>
  </r>
  <r>
    <n v="617"/>
    <x v="606"/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n v="63.56"/>
    <x v="3"/>
    <x v="3"/>
  </r>
  <r>
    <n v="618"/>
    <x v="607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2"/>
    <n v="81"/>
    <x v="5"/>
    <x v="9"/>
  </r>
  <r>
    <n v="619"/>
    <x v="608"/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n v="86.04"/>
    <x v="3"/>
    <x v="3"/>
  </r>
  <r>
    <n v="620"/>
    <x v="609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n v="90.04"/>
    <x v="7"/>
    <x v="14"/>
  </r>
  <r>
    <n v="621"/>
    <x v="610"/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n v="74.010000000000005"/>
    <x v="3"/>
    <x v="3"/>
  </r>
  <r>
    <n v="622"/>
    <x v="611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n v="92.44"/>
    <x v="1"/>
    <x v="7"/>
  </r>
  <r>
    <n v="623"/>
    <x v="612"/>
    <s v="Organic actuating protocol"/>
    <n v="94300"/>
    <n v="150806"/>
    <x v="1"/>
    <n v="2693"/>
    <x v="4"/>
    <s v="GBP"/>
    <n v="1437022800"/>
    <n v="1437454800"/>
    <b v="0"/>
    <b v="0"/>
    <s v="theater/plays"/>
    <n v="159.92152704135736"/>
    <n v="56"/>
    <x v="3"/>
    <x v="3"/>
  </r>
  <r>
    <n v="624"/>
    <x v="613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n v="32.979999999999997"/>
    <x v="7"/>
    <x v="14"/>
  </r>
  <r>
    <n v="625"/>
    <x v="614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n v="93.6"/>
    <x v="3"/>
    <x v="3"/>
  </r>
  <r>
    <n v="626"/>
    <x v="615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"/>
    <n v="69.87"/>
    <x v="3"/>
    <x v="3"/>
  </r>
  <r>
    <n v="627"/>
    <x v="616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n v="72.13"/>
    <x v="0"/>
    <x v="0"/>
  </r>
  <r>
    <n v="628"/>
    <x v="617"/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n v="30.04"/>
    <x v="1"/>
    <x v="7"/>
  </r>
  <r>
    <n v="629"/>
    <x v="618"/>
    <s v="Multi-tiered executive toolset"/>
    <n v="85900"/>
    <n v="55476"/>
    <x v="0"/>
    <n v="750"/>
    <x v="1"/>
    <s v="USD"/>
    <n v="1467781200"/>
    <n v="1467954000"/>
    <b v="0"/>
    <b v="1"/>
    <s v="theater/plays"/>
    <n v="64.582072176949936"/>
    <n v="73.97"/>
    <x v="3"/>
    <x v="3"/>
  </r>
  <r>
    <n v="630"/>
    <x v="619"/>
    <s v="Grass-roots directional workforce"/>
    <n v="9500"/>
    <n v="5973"/>
    <x v="3"/>
    <n v="87"/>
    <x v="1"/>
    <s v="USD"/>
    <n v="1556686800"/>
    <n v="1557637200"/>
    <b v="0"/>
    <b v="1"/>
    <s v="theater/plays"/>
    <n v="62.873684210526314"/>
    <n v="68.66"/>
    <x v="3"/>
    <x v="3"/>
  </r>
  <r>
    <n v="631"/>
    <x v="620"/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n v="59.99"/>
    <x v="3"/>
    <x v="3"/>
  </r>
  <r>
    <n v="632"/>
    <x v="621"/>
    <s v="Reduced interactive matrix"/>
    <n v="72100"/>
    <n v="30902"/>
    <x v="2"/>
    <n v="278"/>
    <x v="1"/>
    <s v="USD"/>
    <n v="1414904400"/>
    <n v="1416463200"/>
    <b v="0"/>
    <b v="0"/>
    <s v="theater/plays"/>
    <n v="42.859916782246877"/>
    <n v="111.16"/>
    <x v="3"/>
    <x v="3"/>
  </r>
  <r>
    <n v="633"/>
    <x v="622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n v="53.04"/>
    <x v="4"/>
    <x v="10"/>
  </r>
  <r>
    <n v="634"/>
    <x v="623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1302876480538"/>
    <n v="55.99"/>
    <x v="4"/>
    <x v="19"/>
  </r>
  <r>
    <n v="635"/>
    <x v="624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n v="69.989999999999995"/>
    <x v="4"/>
    <x v="19"/>
  </r>
  <r>
    <n v="636"/>
    <x v="625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n v="49"/>
    <x v="4"/>
    <x v="10"/>
  </r>
  <r>
    <n v="637"/>
    <x v="626"/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n v="103.85"/>
    <x v="3"/>
    <x v="3"/>
  </r>
  <r>
    <n v="638"/>
    <x v="627"/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n v="99.13"/>
    <x v="3"/>
    <x v="3"/>
  </r>
  <r>
    <n v="639"/>
    <x v="628"/>
    <s v="Upgradable explicit forecast"/>
    <n v="8600"/>
    <n v="4832"/>
    <x v="2"/>
    <n v="45"/>
    <x v="1"/>
    <s v="USD"/>
    <n v="1532754000"/>
    <n v="1532754000"/>
    <b v="0"/>
    <b v="1"/>
    <s v="film &amp; video/drama"/>
    <n v="56.186046511627907"/>
    <n v="107.38"/>
    <x v="4"/>
    <x v="6"/>
  </r>
  <r>
    <n v="640"/>
    <x v="629"/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n v="76.92"/>
    <x v="3"/>
    <x v="3"/>
  </r>
  <r>
    <n v="641"/>
    <x v="630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n v="58.13"/>
    <x v="3"/>
    <x v="3"/>
  </r>
  <r>
    <n v="642"/>
    <x v="631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n v="103.74"/>
    <x v="2"/>
    <x v="8"/>
  </r>
  <r>
    <n v="643"/>
    <x v="632"/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n v="87.96"/>
    <x v="3"/>
    <x v="3"/>
  </r>
  <r>
    <n v="644"/>
    <x v="633"/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n v="28"/>
    <x v="3"/>
    <x v="3"/>
  </r>
  <r>
    <n v="645"/>
    <x v="634"/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n v="38"/>
    <x v="1"/>
    <x v="1"/>
  </r>
  <r>
    <n v="646"/>
    <x v="635"/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1"/>
    <n v="30"/>
    <x v="6"/>
    <x v="11"/>
  </r>
  <r>
    <n v="647"/>
    <x v="636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n v="103.5"/>
    <x v="5"/>
    <x v="18"/>
  </r>
  <r>
    <n v="648"/>
    <x v="637"/>
    <s v="Vision-oriented local contingency"/>
    <n v="98600"/>
    <n v="62174"/>
    <x v="3"/>
    <n v="723"/>
    <x v="1"/>
    <s v="USD"/>
    <n v="1499317200"/>
    <n v="1500872400"/>
    <b v="1"/>
    <b v="0"/>
    <s v="food/food trucks"/>
    <n v="63.056795131845838"/>
    <n v="85.99"/>
    <x v="0"/>
    <x v="0"/>
  </r>
  <r>
    <n v="649"/>
    <x v="638"/>
    <s v="Reactive 6thgeneration hub"/>
    <n v="121700"/>
    <n v="59003"/>
    <x v="0"/>
    <n v="602"/>
    <x v="5"/>
    <s v="CHF"/>
    <n v="1287550800"/>
    <n v="1288501200"/>
    <b v="1"/>
    <b v="1"/>
    <s v="theater/plays"/>
    <n v="48.482333607230899"/>
    <n v="98.01"/>
    <x v="3"/>
    <x v="3"/>
  </r>
  <r>
    <n v="650"/>
    <x v="639"/>
    <s v="Optional asymmetric success"/>
    <n v="100"/>
    <n v="2"/>
    <x v="0"/>
    <n v="1"/>
    <x v="1"/>
    <s v="USD"/>
    <n v="1404795600"/>
    <n v="1407128400"/>
    <b v="0"/>
    <b v="0"/>
    <s v="music/jazz"/>
    <n v="2"/>
    <n v="2"/>
    <x v="1"/>
    <x v="17"/>
  </r>
  <r>
    <n v="651"/>
    <x v="640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n v="44.99"/>
    <x v="4"/>
    <x v="12"/>
  </r>
  <r>
    <n v="652"/>
    <x v="641"/>
    <s v="Vision-oriented regional hub"/>
    <n v="10000"/>
    <n v="12684"/>
    <x v="1"/>
    <n v="409"/>
    <x v="1"/>
    <s v="USD"/>
    <n v="1470373200"/>
    <n v="1474088400"/>
    <b v="0"/>
    <b v="0"/>
    <s v="technology/web"/>
    <n v="126.84"/>
    <n v="31.01"/>
    <x v="2"/>
    <x v="2"/>
  </r>
  <r>
    <n v="653"/>
    <x v="642"/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5"/>
    <n v="59.97"/>
    <x v="2"/>
    <x v="2"/>
  </r>
  <r>
    <n v="654"/>
    <x v="643"/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2"/>
    <n v="59"/>
    <x v="1"/>
    <x v="16"/>
  </r>
  <r>
    <n v="655"/>
    <x v="644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n v="50.05"/>
    <x v="7"/>
    <x v="14"/>
  </r>
  <r>
    <n v="656"/>
    <x v="645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n v="98.97"/>
    <x v="0"/>
    <x v="0"/>
  </r>
  <r>
    <n v="657"/>
    <x v="646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n v="58.86"/>
    <x v="4"/>
    <x v="22"/>
  </r>
  <r>
    <n v="658"/>
    <x v="647"/>
    <s v="Self-enabling mission-critical success"/>
    <n v="52600"/>
    <n v="31594"/>
    <x v="3"/>
    <n v="390"/>
    <x v="1"/>
    <s v="USD"/>
    <n v="1440910800"/>
    <n v="1442898000"/>
    <b v="0"/>
    <b v="0"/>
    <s v="music/rock"/>
    <n v="60.064638783269963"/>
    <n v="81.010000000000005"/>
    <x v="1"/>
    <x v="1"/>
  </r>
  <r>
    <n v="659"/>
    <x v="648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06"/>
    <n v="76.010000000000005"/>
    <x v="4"/>
    <x v="4"/>
  </r>
  <r>
    <n v="660"/>
    <x v="649"/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n v="96.6"/>
    <x v="3"/>
    <x v="3"/>
  </r>
  <r>
    <n v="661"/>
    <x v="650"/>
    <s v="Right-sized secondary challenge"/>
    <n v="106800"/>
    <n v="57872"/>
    <x v="0"/>
    <n v="752"/>
    <x v="3"/>
    <s v="DKK"/>
    <n v="1332910800"/>
    <n v="1335502800"/>
    <b v="0"/>
    <b v="0"/>
    <s v="music/jazz"/>
    <n v="54.187265917602993"/>
    <n v="76.959999999999994"/>
    <x v="1"/>
    <x v="17"/>
  </r>
  <r>
    <n v="662"/>
    <x v="651"/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n v="67.98"/>
    <x v="3"/>
    <x v="3"/>
  </r>
  <r>
    <n v="663"/>
    <x v="652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n v="88.78"/>
    <x v="3"/>
    <x v="3"/>
  </r>
  <r>
    <n v="664"/>
    <x v="327"/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n v="25"/>
    <x v="1"/>
    <x v="17"/>
  </r>
  <r>
    <n v="665"/>
    <x v="653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n v="44.92"/>
    <x v="4"/>
    <x v="4"/>
  </r>
  <r>
    <n v="666"/>
    <x v="654"/>
    <s v="Cloned bottom-line success"/>
    <n v="3100"/>
    <n v="1985"/>
    <x v="3"/>
    <n v="25"/>
    <x v="1"/>
    <s v="USD"/>
    <n v="1377838800"/>
    <n v="1378357200"/>
    <b v="0"/>
    <b v="1"/>
    <s v="theater/plays"/>
    <n v="64.032258064516128"/>
    <n v="79.400000000000006"/>
    <x v="3"/>
    <x v="3"/>
  </r>
  <r>
    <n v="667"/>
    <x v="655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n v="29.01"/>
    <x v="8"/>
    <x v="23"/>
  </r>
  <r>
    <n v="668"/>
    <x v="656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n v="73.59"/>
    <x v="3"/>
    <x v="3"/>
  </r>
  <r>
    <n v="669"/>
    <x v="657"/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n v="107.97"/>
    <x v="3"/>
    <x v="3"/>
  </r>
  <r>
    <n v="670"/>
    <x v="635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n v="68.989999999999995"/>
    <x v="1"/>
    <x v="7"/>
  </r>
  <r>
    <n v="671"/>
    <x v="658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"/>
    <n v="111.02"/>
    <x v="3"/>
    <x v="3"/>
  </r>
  <r>
    <n v="672"/>
    <x v="659"/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n v="25"/>
    <x v="3"/>
    <x v="3"/>
  </r>
  <r>
    <n v="673"/>
    <x v="660"/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n v="42.16"/>
    <x v="1"/>
    <x v="7"/>
  </r>
  <r>
    <n v="674"/>
    <x v="661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38371411833623"/>
    <n v="47"/>
    <x v="7"/>
    <x v="14"/>
  </r>
  <r>
    <n v="675"/>
    <x v="662"/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n v="36.04"/>
    <x v="8"/>
    <x v="23"/>
  </r>
  <r>
    <n v="676"/>
    <x v="663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n v="101.04"/>
    <x v="7"/>
    <x v="14"/>
  </r>
  <r>
    <n v="677"/>
    <x v="664"/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n v="39.93"/>
    <x v="5"/>
    <x v="13"/>
  </r>
  <r>
    <n v="678"/>
    <x v="665"/>
    <s v="Inverse static standardization"/>
    <n v="99500"/>
    <n v="17879"/>
    <x v="3"/>
    <n v="215"/>
    <x v="1"/>
    <s v="USD"/>
    <n v="1547877600"/>
    <n v="1548050400"/>
    <b v="0"/>
    <b v="0"/>
    <s v="film &amp; video/drama"/>
    <n v="17.968844221105527"/>
    <n v="83.16"/>
    <x v="4"/>
    <x v="6"/>
  </r>
  <r>
    <n v="679"/>
    <x v="307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n v="39.979999999999997"/>
    <x v="0"/>
    <x v="0"/>
  </r>
  <r>
    <n v="680"/>
    <x v="666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n v="47.99"/>
    <x v="6"/>
    <x v="20"/>
  </r>
  <r>
    <n v="681"/>
    <x v="667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n v="95.98"/>
    <x v="3"/>
    <x v="3"/>
  </r>
  <r>
    <n v="682"/>
    <x v="668"/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n v="78.73"/>
    <x v="3"/>
    <x v="3"/>
  </r>
  <r>
    <n v="683"/>
    <x v="669"/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n v="56.08"/>
    <x v="3"/>
    <x v="3"/>
  </r>
  <r>
    <n v="684"/>
    <x v="670"/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n v="69.09"/>
    <x v="5"/>
    <x v="9"/>
  </r>
  <r>
    <n v="685"/>
    <x v="671"/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n v="102.05"/>
    <x v="3"/>
    <x v="3"/>
  </r>
  <r>
    <n v="686"/>
    <x v="672"/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n v="107.32"/>
    <x v="2"/>
    <x v="8"/>
  </r>
  <r>
    <n v="687"/>
    <x v="673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1.97"/>
    <x v="3"/>
    <x v="3"/>
  </r>
  <r>
    <n v="688"/>
    <x v="674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n v="71.14"/>
    <x v="4"/>
    <x v="19"/>
  </r>
  <r>
    <n v="689"/>
    <x v="675"/>
    <s v="Seamless directional capacity"/>
    <n v="7300"/>
    <n v="7348"/>
    <x v="1"/>
    <n v="69"/>
    <x v="1"/>
    <s v="USD"/>
    <n v="1383022800"/>
    <n v="1384063200"/>
    <b v="0"/>
    <b v="0"/>
    <s v="technology/web"/>
    <n v="100.65753424657534"/>
    <n v="106.49"/>
    <x v="2"/>
    <x v="2"/>
  </r>
  <r>
    <n v="690"/>
    <x v="676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11"/>
    <n v="42.94"/>
    <x v="4"/>
    <x v="4"/>
  </r>
  <r>
    <n v="691"/>
    <x v="677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n v="30.04"/>
    <x v="4"/>
    <x v="4"/>
  </r>
  <r>
    <n v="692"/>
    <x v="678"/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4"/>
    <n v="70.62"/>
    <x v="1"/>
    <x v="1"/>
  </r>
  <r>
    <n v="693"/>
    <x v="679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n v="66.02"/>
    <x v="3"/>
    <x v="3"/>
  </r>
  <r>
    <n v="694"/>
    <x v="680"/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n v="96.91"/>
    <x v="3"/>
    <x v="3"/>
  </r>
  <r>
    <n v="695"/>
    <x v="681"/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n v="62.87"/>
    <x v="1"/>
    <x v="1"/>
  </r>
  <r>
    <n v="696"/>
    <x v="682"/>
    <s v="Total real-time hardware"/>
    <n v="164100"/>
    <n v="96888"/>
    <x v="0"/>
    <n v="889"/>
    <x v="1"/>
    <s v="USD"/>
    <n v="1429506000"/>
    <n v="1429592400"/>
    <b v="0"/>
    <b v="1"/>
    <s v="theater/plays"/>
    <n v="59.042047531992687"/>
    <n v="108.99"/>
    <x v="3"/>
    <x v="3"/>
  </r>
  <r>
    <n v="697"/>
    <x v="683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n v="27"/>
    <x v="1"/>
    <x v="5"/>
  </r>
  <r>
    <n v="698"/>
    <x v="684"/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16"/>
    <n v="65"/>
    <x v="2"/>
    <x v="8"/>
  </r>
  <r>
    <n v="699"/>
    <x v="196"/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n v="111.52"/>
    <x v="4"/>
    <x v="6"/>
  </r>
  <r>
    <n v="700"/>
    <x v="685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3"/>
    <x v="2"/>
    <x v="8"/>
  </r>
  <r>
    <n v="701"/>
    <x v="686"/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n v="110.99"/>
    <x v="3"/>
    <x v="3"/>
  </r>
  <r>
    <n v="702"/>
    <x v="687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62"/>
    <n v="56.75"/>
    <x v="2"/>
    <x v="8"/>
  </r>
  <r>
    <n v="703"/>
    <x v="688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n v="97.02"/>
    <x v="5"/>
    <x v="18"/>
  </r>
  <r>
    <n v="704"/>
    <x v="689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"/>
    <n v="92.09"/>
    <x v="4"/>
    <x v="10"/>
  </r>
  <r>
    <n v="705"/>
    <x v="690"/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n v="82.99"/>
    <x v="5"/>
    <x v="9"/>
  </r>
  <r>
    <n v="706"/>
    <x v="691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8"/>
    <n v="103.04"/>
    <x v="2"/>
    <x v="2"/>
  </r>
  <r>
    <n v="707"/>
    <x v="692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n v="68.92"/>
    <x v="4"/>
    <x v="6"/>
  </r>
  <r>
    <n v="708"/>
    <x v="693"/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n v="87.74"/>
    <x v="3"/>
    <x v="3"/>
  </r>
  <r>
    <n v="709"/>
    <x v="694"/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n v="75.02"/>
    <x v="3"/>
    <x v="3"/>
  </r>
  <r>
    <n v="710"/>
    <x v="695"/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n v="50.86"/>
    <x v="3"/>
    <x v="3"/>
  </r>
  <r>
    <n v="711"/>
    <x v="696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92"/>
    <n v="90"/>
    <x v="3"/>
    <x v="3"/>
  </r>
  <r>
    <n v="712"/>
    <x v="697"/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n v="72.900000000000006"/>
    <x v="3"/>
    <x v="3"/>
  </r>
  <r>
    <n v="713"/>
    <x v="698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n v="108.49"/>
    <x v="5"/>
    <x v="15"/>
  </r>
  <r>
    <n v="714"/>
    <x v="699"/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n v="101.98"/>
    <x v="1"/>
    <x v="1"/>
  </r>
  <r>
    <n v="715"/>
    <x v="700"/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n v="44.01"/>
    <x v="6"/>
    <x v="20"/>
  </r>
  <r>
    <n v="716"/>
    <x v="701"/>
    <s v="Advanced modular moderator"/>
    <n v="2000"/>
    <n v="10353"/>
    <x v="1"/>
    <n v="157"/>
    <x v="1"/>
    <s v="USD"/>
    <n v="1373432400"/>
    <n v="1375851600"/>
    <b v="0"/>
    <b v="1"/>
    <s v="theater/plays"/>
    <n v="517.65"/>
    <n v="65.94"/>
    <x v="3"/>
    <x v="3"/>
  </r>
  <r>
    <n v="717"/>
    <x v="702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n v="24.99"/>
    <x v="4"/>
    <x v="4"/>
  </r>
  <r>
    <n v="718"/>
    <x v="703"/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n v="28"/>
    <x v="2"/>
    <x v="8"/>
  </r>
  <r>
    <n v="719"/>
    <x v="704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5.83"/>
    <x v="5"/>
    <x v="13"/>
  </r>
  <r>
    <n v="720"/>
    <x v="705"/>
    <s v="Multi-layered upward-trending conglomeration"/>
    <n v="8700"/>
    <n v="3227"/>
    <x v="3"/>
    <n v="38"/>
    <x v="3"/>
    <s v="DKK"/>
    <n v="1519192800"/>
    <n v="1520402400"/>
    <b v="0"/>
    <b v="1"/>
    <s v="theater/plays"/>
    <n v="37.091954022988503"/>
    <n v="84.92"/>
    <x v="3"/>
    <x v="3"/>
  </r>
  <r>
    <n v="721"/>
    <x v="706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1"/>
    <n v="90.48"/>
    <x v="1"/>
    <x v="1"/>
  </r>
  <r>
    <n v="722"/>
    <x v="707"/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n v="25"/>
    <x v="4"/>
    <x v="4"/>
  </r>
  <r>
    <n v="723"/>
    <x v="708"/>
    <s v="Exclusive fresh-thinking model"/>
    <n v="4900"/>
    <n v="13250"/>
    <x v="1"/>
    <n v="144"/>
    <x v="2"/>
    <s v="AUD"/>
    <n v="1456898400"/>
    <n v="1458709200"/>
    <b v="0"/>
    <b v="0"/>
    <s v="theater/plays"/>
    <n v="270.40816326530614"/>
    <n v="92.01"/>
    <x v="3"/>
    <x v="3"/>
  </r>
  <r>
    <n v="724"/>
    <x v="709"/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"/>
    <n v="93.07"/>
    <x v="3"/>
    <x v="3"/>
  </r>
  <r>
    <n v="725"/>
    <x v="710"/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n v="61.01"/>
    <x v="6"/>
    <x v="20"/>
  </r>
  <r>
    <n v="726"/>
    <x v="711"/>
    <s v="Realigned web-enabled functionalities"/>
    <n v="54300"/>
    <n v="48227"/>
    <x v="3"/>
    <n v="524"/>
    <x v="1"/>
    <s v="USD"/>
    <n v="1287982800"/>
    <n v="1288501200"/>
    <b v="0"/>
    <b v="1"/>
    <s v="theater/plays"/>
    <n v="88.815837937384899"/>
    <n v="92.04"/>
    <x v="3"/>
    <x v="3"/>
  </r>
  <r>
    <n v="727"/>
    <x v="712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81.13"/>
    <x v="2"/>
    <x v="2"/>
  </r>
  <r>
    <n v="728"/>
    <x v="713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n v="73.5"/>
    <x v="3"/>
    <x v="3"/>
  </r>
  <r>
    <n v="729"/>
    <x v="714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n v="85.22"/>
    <x v="4"/>
    <x v="6"/>
  </r>
  <r>
    <n v="730"/>
    <x v="715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6"/>
    <n v="110.97"/>
    <x v="2"/>
    <x v="8"/>
  </r>
  <r>
    <n v="731"/>
    <x v="716"/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n v="32.97"/>
    <x v="2"/>
    <x v="2"/>
  </r>
  <r>
    <n v="732"/>
    <x v="717"/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n v="96.01"/>
    <x v="1"/>
    <x v="1"/>
  </r>
  <r>
    <n v="733"/>
    <x v="718"/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n v="84.97"/>
    <x v="1"/>
    <x v="16"/>
  </r>
  <r>
    <n v="734"/>
    <x v="719"/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7"/>
    <n v="25.01"/>
    <x v="3"/>
    <x v="3"/>
  </r>
  <r>
    <n v="735"/>
    <x v="720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n v="66"/>
    <x v="7"/>
    <x v="14"/>
  </r>
  <r>
    <n v="736"/>
    <x v="721"/>
    <s v="Proactive heuristic orchestration"/>
    <n v="7700"/>
    <n v="2533"/>
    <x v="3"/>
    <n v="29"/>
    <x v="1"/>
    <s v="USD"/>
    <n v="1424412000"/>
    <n v="1424757600"/>
    <b v="0"/>
    <b v="0"/>
    <s v="publishing/nonfiction"/>
    <n v="32.896103896103895"/>
    <n v="87.34"/>
    <x v="5"/>
    <x v="9"/>
  </r>
  <r>
    <n v="737"/>
    <x v="722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n v="27.93"/>
    <x v="1"/>
    <x v="7"/>
  </r>
  <r>
    <n v="738"/>
    <x v="486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n v="103.8"/>
    <x v="3"/>
    <x v="3"/>
  </r>
  <r>
    <n v="739"/>
    <x v="723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31.94"/>
    <x v="1"/>
    <x v="7"/>
  </r>
  <r>
    <n v="740"/>
    <x v="724"/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n v="99.5"/>
    <x v="3"/>
    <x v="3"/>
  </r>
  <r>
    <n v="741"/>
    <x v="287"/>
    <s v="Balanced mobile alliance"/>
    <n v="1200"/>
    <n v="14150"/>
    <x v="1"/>
    <n v="130"/>
    <x v="1"/>
    <s v="USD"/>
    <n v="1274590800"/>
    <n v="1274677200"/>
    <b v="0"/>
    <b v="0"/>
    <s v="theater/plays"/>
    <n v="1179.1666666666667"/>
    <n v="108.85"/>
    <x v="3"/>
    <x v="3"/>
  </r>
  <r>
    <n v="742"/>
    <x v="725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3"/>
    <n v="110.76"/>
    <x v="1"/>
    <x v="5"/>
  </r>
  <r>
    <n v="743"/>
    <x v="726"/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n v="29.65"/>
    <x v="3"/>
    <x v="3"/>
  </r>
  <r>
    <n v="744"/>
    <x v="727"/>
    <s v="Intuitive exuding initiative"/>
    <n v="2000"/>
    <n v="14240"/>
    <x v="1"/>
    <n v="140"/>
    <x v="1"/>
    <s v="USD"/>
    <n v="1533877200"/>
    <n v="1534050000"/>
    <b v="0"/>
    <b v="1"/>
    <s v="theater/plays"/>
    <n v="712"/>
    <n v="101.71"/>
    <x v="3"/>
    <x v="3"/>
  </r>
  <r>
    <n v="745"/>
    <x v="728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n v="61.5"/>
    <x v="2"/>
    <x v="8"/>
  </r>
  <r>
    <n v="746"/>
    <x v="729"/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n v="35"/>
    <x v="2"/>
    <x v="2"/>
  </r>
  <r>
    <n v="747"/>
    <x v="730"/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n v="40.049999999999997"/>
    <x v="3"/>
    <x v="3"/>
  </r>
  <r>
    <n v="748"/>
    <x v="731"/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59979476654695"/>
    <n v="110.97"/>
    <x v="4"/>
    <x v="10"/>
  </r>
  <r>
    <n v="749"/>
    <x v="732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"/>
    <n v="36.96"/>
    <x v="2"/>
    <x v="8"/>
  </r>
  <r>
    <n v="750"/>
    <x v="733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"/>
    <x v="1"/>
    <x v="5"/>
  </r>
  <r>
    <n v="751"/>
    <x v="734"/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n v="30.97"/>
    <x v="5"/>
    <x v="9"/>
  </r>
  <r>
    <n v="752"/>
    <x v="735"/>
    <s v="Sharable motivating emulation"/>
    <n v="5800"/>
    <n v="5362"/>
    <x v="3"/>
    <n v="114"/>
    <x v="1"/>
    <s v="USD"/>
    <n v="1280984400"/>
    <n v="1282539600"/>
    <b v="0"/>
    <b v="1"/>
    <s v="theater/plays"/>
    <n v="92.448275862068968"/>
    <n v="47.04"/>
    <x v="3"/>
    <x v="3"/>
  </r>
  <r>
    <n v="753"/>
    <x v="736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n v="88.07"/>
    <x v="7"/>
    <x v="14"/>
  </r>
  <r>
    <n v="754"/>
    <x v="737"/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n v="37.01"/>
    <x v="3"/>
    <x v="3"/>
  </r>
  <r>
    <n v="755"/>
    <x v="738"/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n v="26.03"/>
    <x v="3"/>
    <x v="3"/>
  </r>
  <r>
    <n v="756"/>
    <x v="739"/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n v="67.819999999999993"/>
    <x v="3"/>
    <x v="3"/>
  </r>
  <r>
    <n v="757"/>
    <x v="740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n v="49.96"/>
    <x v="4"/>
    <x v="6"/>
  </r>
  <r>
    <n v="758"/>
    <x v="741"/>
    <s v="Proactive systemic firmware"/>
    <n v="29600"/>
    <n v="167005"/>
    <x v="1"/>
    <n v="1518"/>
    <x v="0"/>
    <s v="CAD"/>
    <n v="1414126800"/>
    <n v="1414904400"/>
    <b v="0"/>
    <b v="0"/>
    <s v="music/rock"/>
    <n v="564.20608108108104"/>
    <n v="110.02"/>
    <x v="1"/>
    <x v="1"/>
  </r>
  <r>
    <n v="759"/>
    <x v="742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n v="89.96"/>
    <x v="1"/>
    <x v="5"/>
  </r>
  <r>
    <n v="760"/>
    <x v="743"/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n v="79.010000000000005"/>
    <x v="6"/>
    <x v="11"/>
  </r>
  <r>
    <n v="761"/>
    <x v="744"/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n v="86.87"/>
    <x v="1"/>
    <x v="1"/>
  </r>
  <r>
    <n v="762"/>
    <x v="307"/>
    <s v="Upgradable uniform service-desk"/>
    <n v="3500"/>
    <n v="6204"/>
    <x v="1"/>
    <n v="100"/>
    <x v="2"/>
    <s v="AUD"/>
    <n v="1354082400"/>
    <n v="1355032800"/>
    <b v="0"/>
    <b v="0"/>
    <s v="music/jazz"/>
    <n v="177.25714285714287"/>
    <n v="62.04"/>
    <x v="1"/>
    <x v="17"/>
  </r>
  <r>
    <n v="763"/>
    <x v="745"/>
    <s v="Inverse client-driven product"/>
    <n v="5600"/>
    <n v="6338"/>
    <x v="1"/>
    <n v="235"/>
    <x v="1"/>
    <s v="USD"/>
    <n v="1336453200"/>
    <n v="1339477200"/>
    <b v="0"/>
    <b v="1"/>
    <s v="theater/plays"/>
    <n v="113.17857142857143"/>
    <n v="26.97"/>
    <x v="3"/>
    <x v="3"/>
  </r>
  <r>
    <n v="764"/>
    <x v="746"/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13"/>
    <n v="54.12"/>
    <x v="1"/>
    <x v="1"/>
  </r>
  <r>
    <n v="765"/>
    <x v="747"/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n v="41.04"/>
    <x v="1"/>
    <x v="7"/>
  </r>
  <r>
    <n v="766"/>
    <x v="748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27"/>
    <n v="55.05"/>
    <x v="4"/>
    <x v="22"/>
  </r>
  <r>
    <n v="767"/>
    <x v="749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09"/>
    <n v="107.94"/>
    <x v="5"/>
    <x v="18"/>
  </r>
  <r>
    <n v="768"/>
    <x v="750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73.92"/>
    <x v="3"/>
    <x v="3"/>
  </r>
  <r>
    <n v="769"/>
    <x v="751"/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n v="32"/>
    <x v="6"/>
    <x v="11"/>
  </r>
  <r>
    <n v="770"/>
    <x v="752"/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n v="53.9"/>
    <x v="3"/>
    <x v="3"/>
  </r>
  <r>
    <n v="771"/>
    <x v="753"/>
    <s v="Self-enabling 5thgeneration paradigm"/>
    <n v="5600"/>
    <n v="2769"/>
    <x v="3"/>
    <n v="26"/>
    <x v="1"/>
    <s v="USD"/>
    <n v="1548482400"/>
    <n v="1550815200"/>
    <b v="0"/>
    <b v="0"/>
    <s v="theater/plays"/>
    <n v="49.446428571428569"/>
    <n v="106.5"/>
    <x v="3"/>
    <x v="3"/>
  </r>
  <r>
    <n v="772"/>
    <x v="754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n v="33"/>
    <x v="1"/>
    <x v="7"/>
  </r>
  <r>
    <n v="773"/>
    <x v="755"/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n v="43"/>
    <x v="3"/>
    <x v="3"/>
  </r>
  <r>
    <n v="774"/>
    <x v="756"/>
    <s v="Polarized user-facing interface"/>
    <n v="5000"/>
    <n v="6775"/>
    <x v="1"/>
    <n v="78"/>
    <x v="6"/>
    <s v="EUR"/>
    <n v="1463979600"/>
    <n v="1467522000"/>
    <b v="0"/>
    <b v="0"/>
    <s v="technology/web"/>
    <n v="135.5"/>
    <n v="86.86"/>
    <x v="2"/>
    <x v="2"/>
  </r>
  <r>
    <n v="775"/>
    <x v="757"/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n v="96.8"/>
    <x v="1"/>
    <x v="1"/>
  </r>
  <r>
    <n v="776"/>
    <x v="758"/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n v="33"/>
    <x v="3"/>
    <x v="3"/>
  </r>
  <r>
    <n v="777"/>
    <x v="759"/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n v="68.03"/>
    <x v="3"/>
    <x v="3"/>
  </r>
  <r>
    <n v="778"/>
    <x v="760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n v="58.87"/>
    <x v="4"/>
    <x v="10"/>
  </r>
  <r>
    <n v="779"/>
    <x v="761"/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n v="105.05"/>
    <x v="3"/>
    <x v="3"/>
  </r>
  <r>
    <n v="780"/>
    <x v="762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n v="33.049999999999997"/>
    <x v="4"/>
    <x v="6"/>
  </r>
  <r>
    <n v="781"/>
    <x v="763"/>
    <s v="Cross-group interactive architecture"/>
    <n v="8700"/>
    <n v="4414"/>
    <x v="3"/>
    <n v="56"/>
    <x v="5"/>
    <s v="CHF"/>
    <n v="1288501200"/>
    <n v="1292911200"/>
    <b v="0"/>
    <b v="0"/>
    <s v="theater/plays"/>
    <n v="50.735632183908045"/>
    <n v="78.819999999999993"/>
    <x v="3"/>
    <x v="3"/>
  </r>
  <r>
    <n v="782"/>
    <x v="764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08"/>
    <n v="68.2"/>
    <x v="4"/>
    <x v="10"/>
  </r>
  <r>
    <n v="783"/>
    <x v="765"/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n v="75.73"/>
    <x v="1"/>
    <x v="1"/>
  </r>
  <r>
    <n v="784"/>
    <x v="766"/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7"/>
    <n v="31"/>
    <x v="2"/>
    <x v="2"/>
  </r>
  <r>
    <n v="785"/>
    <x v="767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n v="101.88"/>
    <x v="4"/>
    <x v="10"/>
  </r>
  <r>
    <n v="786"/>
    <x v="768"/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n v="52.88"/>
    <x v="1"/>
    <x v="17"/>
  </r>
  <r>
    <n v="787"/>
    <x v="769"/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n v="71.010000000000005"/>
    <x v="1"/>
    <x v="1"/>
  </r>
  <r>
    <n v="788"/>
    <x v="770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66666666666671"/>
    <n v="102.39"/>
    <x v="4"/>
    <x v="10"/>
  </r>
  <r>
    <n v="789"/>
    <x v="771"/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n v="74.47"/>
    <x v="3"/>
    <x v="3"/>
  </r>
  <r>
    <n v="790"/>
    <x v="772"/>
    <s v="Operative local pricing structure"/>
    <n v="185900"/>
    <n v="56774"/>
    <x v="3"/>
    <n v="1113"/>
    <x v="1"/>
    <s v="USD"/>
    <n v="1266127200"/>
    <n v="1266645600"/>
    <b v="0"/>
    <b v="0"/>
    <s v="theater/plays"/>
    <n v="30.540075309306079"/>
    <n v="51.01"/>
    <x v="3"/>
    <x v="3"/>
  </r>
  <r>
    <n v="791"/>
    <x v="773"/>
    <s v="Optional web-enabled extranet"/>
    <n v="2100"/>
    <n v="540"/>
    <x v="0"/>
    <n v="6"/>
    <x v="1"/>
    <s v="USD"/>
    <n v="1481436000"/>
    <n v="1482818400"/>
    <b v="0"/>
    <b v="0"/>
    <s v="food/food trucks"/>
    <n v="25.714285714285715"/>
    <n v="90"/>
    <x v="0"/>
    <x v="0"/>
  </r>
  <r>
    <n v="792"/>
    <x v="774"/>
    <s v="Reduced 6thgeneration intranet"/>
    <n v="2000"/>
    <n v="680"/>
    <x v="0"/>
    <n v="7"/>
    <x v="1"/>
    <s v="USD"/>
    <n v="1372222800"/>
    <n v="1374642000"/>
    <b v="0"/>
    <b v="1"/>
    <s v="theater/plays"/>
    <n v="34"/>
    <n v="97.14"/>
    <x v="3"/>
    <x v="3"/>
  </r>
  <r>
    <n v="793"/>
    <x v="775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n v="72.069999999999993"/>
    <x v="5"/>
    <x v="9"/>
  </r>
  <r>
    <n v="794"/>
    <x v="776"/>
    <s v="Optional optimal website"/>
    <n v="6600"/>
    <n v="8276"/>
    <x v="1"/>
    <n v="110"/>
    <x v="1"/>
    <s v="USD"/>
    <n v="1513922400"/>
    <n v="1514959200"/>
    <b v="0"/>
    <b v="0"/>
    <s v="music/rock"/>
    <n v="125.39393939393939"/>
    <n v="75.239999999999995"/>
    <x v="1"/>
    <x v="1"/>
  </r>
  <r>
    <n v="795"/>
    <x v="777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n v="32.97"/>
    <x v="4"/>
    <x v="6"/>
  </r>
  <r>
    <n v="796"/>
    <x v="778"/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07"/>
    <n v="54.81"/>
    <x v="6"/>
    <x v="20"/>
  </r>
  <r>
    <n v="797"/>
    <x v="779"/>
    <s v="Optional tangible utilization"/>
    <n v="7600"/>
    <n v="8332"/>
    <x v="1"/>
    <n v="185"/>
    <x v="1"/>
    <s v="USD"/>
    <n v="1546149600"/>
    <n v="1548136800"/>
    <b v="0"/>
    <b v="0"/>
    <s v="technology/web"/>
    <n v="109.63157894736842"/>
    <n v="45.04"/>
    <x v="2"/>
    <x v="2"/>
  </r>
  <r>
    <n v="798"/>
    <x v="780"/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n v="52.96"/>
    <x v="3"/>
    <x v="3"/>
  </r>
  <r>
    <n v="799"/>
    <x v="781"/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n v="60.02"/>
    <x v="3"/>
    <x v="3"/>
  </r>
  <r>
    <n v="800"/>
    <x v="782"/>
    <s v="Centralized regional function"/>
    <n v="100"/>
    <n v="1"/>
    <x v="0"/>
    <n v="1"/>
    <x v="5"/>
    <s v="CHF"/>
    <n v="1434085200"/>
    <n v="1434430800"/>
    <b v="0"/>
    <b v="0"/>
    <s v="music/rock"/>
    <n v="1"/>
    <n v="1"/>
    <x v="1"/>
    <x v="1"/>
  </r>
  <r>
    <n v="801"/>
    <x v="783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87"/>
    <n v="44.03"/>
    <x v="7"/>
    <x v="14"/>
  </r>
  <r>
    <n v="802"/>
    <x v="784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n v="86.03"/>
    <x v="7"/>
    <x v="14"/>
  </r>
  <r>
    <n v="803"/>
    <x v="785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8.01"/>
    <x v="3"/>
    <x v="3"/>
  </r>
  <r>
    <n v="804"/>
    <x v="786"/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n v="32.049999999999997"/>
    <x v="1"/>
    <x v="1"/>
  </r>
  <r>
    <n v="805"/>
    <x v="787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65"/>
    <n v="73.61"/>
    <x v="4"/>
    <x v="4"/>
  </r>
  <r>
    <n v="806"/>
    <x v="788"/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n v="108.71"/>
    <x v="4"/>
    <x v="6"/>
  </r>
  <r>
    <n v="807"/>
    <x v="789"/>
    <s v="Automated uniform concept"/>
    <n v="700"/>
    <n v="1848"/>
    <x v="1"/>
    <n v="43"/>
    <x v="1"/>
    <s v="USD"/>
    <n v="1571115600"/>
    <n v="1574920800"/>
    <b v="0"/>
    <b v="1"/>
    <s v="theater/plays"/>
    <n v="264"/>
    <n v="42.98"/>
    <x v="3"/>
    <x v="3"/>
  </r>
  <r>
    <n v="808"/>
    <x v="790"/>
    <s v="Enhanced regional flexibility"/>
    <n v="5200"/>
    <n v="1583"/>
    <x v="0"/>
    <n v="19"/>
    <x v="1"/>
    <s v="USD"/>
    <n v="1463461200"/>
    <n v="1464930000"/>
    <b v="0"/>
    <b v="0"/>
    <s v="food/food trucks"/>
    <n v="30.442307692307693"/>
    <n v="83.32"/>
    <x v="0"/>
    <x v="0"/>
  </r>
  <r>
    <n v="809"/>
    <x v="764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2"/>
    <n v="42"/>
    <x v="4"/>
    <x v="4"/>
  </r>
  <r>
    <n v="810"/>
    <x v="791"/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n v="55.93"/>
    <x v="3"/>
    <x v="3"/>
  </r>
  <r>
    <n v="811"/>
    <x v="792"/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"/>
    <n v="105.04"/>
    <x v="6"/>
    <x v="11"/>
  </r>
  <r>
    <n v="812"/>
    <x v="793"/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n v="48"/>
    <x v="5"/>
    <x v="9"/>
  </r>
  <r>
    <n v="813"/>
    <x v="794"/>
    <s v="Diverse high-level attitude"/>
    <n v="3200"/>
    <n v="7661"/>
    <x v="1"/>
    <n v="68"/>
    <x v="1"/>
    <s v="USD"/>
    <n v="1346043600"/>
    <n v="1346907600"/>
    <b v="0"/>
    <b v="0"/>
    <s v="games/video games"/>
    <n v="239.40625"/>
    <n v="112.66"/>
    <x v="6"/>
    <x v="11"/>
  </r>
  <r>
    <n v="814"/>
    <x v="795"/>
    <s v="Visionary 24hour analyzer"/>
    <n v="3200"/>
    <n v="2950"/>
    <x v="0"/>
    <n v="36"/>
    <x v="3"/>
    <s v="DKK"/>
    <n v="1464325200"/>
    <n v="1464498000"/>
    <b v="0"/>
    <b v="1"/>
    <s v="music/rock"/>
    <n v="92.1875"/>
    <n v="81.94"/>
    <x v="1"/>
    <x v="1"/>
  </r>
  <r>
    <n v="815"/>
    <x v="796"/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2"/>
    <n v="64.05"/>
    <x v="1"/>
    <x v="1"/>
  </r>
  <r>
    <n v="816"/>
    <x v="797"/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n v="106.39"/>
    <x v="3"/>
    <x v="3"/>
  </r>
  <r>
    <n v="817"/>
    <x v="798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n v="76.010000000000005"/>
    <x v="5"/>
    <x v="9"/>
  </r>
  <r>
    <n v="818"/>
    <x v="311"/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n v="111.07"/>
    <x v="3"/>
    <x v="3"/>
  </r>
  <r>
    <n v="819"/>
    <x v="799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n v="95.94"/>
    <x v="6"/>
    <x v="11"/>
  </r>
  <r>
    <n v="820"/>
    <x v="800"/>
    <s v="Cross-group heuristic forecast"/>
    <n v="1500"/>
    <n v="12009"/>
    <x v="1"/>
    <n v="279"/>
    <x v="4"/>
    <s v="GBP"/>
    <n v="1532840400"/>
    <n v="1533963600"/>
    <b v="0"/>
    <b v="1"/>
    <s v="music/rock"/>
    <n v="800.6"/>
    <n v="43.04"/>
    <x v="1"/>
    <x v="1"/>
  </r>
  <r>
    <n v="821"/>
    <x v="801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n v="67.97"/>
    <x v="4"/>
    <x v="4"/>
  </r>
  <r>
    <n v="822"/>
    <x v="802"/>
    <s v="Distributed optimizing protocol"/>
    <n v="54000"/>
    <n v="188982"/>
    <x v="1"/>
    <n v="2100"/>
    <x v="1"/>
    <s v="USD"/>
    <n v="1393567200"/>
    <n v="1395032400"/>
    <b v="0"/>
    <b v="0"/>
    <s v="music/rock"/>
    <n v="349.96666666666664"/>
    <n v="89.99"/>
    <x v="1"/>
    <x v="1"/>
  </r>
  <r>
    <n v="823"/>
    <x v="803"/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n v="58.1"/>
    <x v="1"/>
    <x v="1"/>
  </r>
  <r>
    <n v="824"/>
    <x v="804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n v="84"/>
    <x v="5"/>
    <x v="9"/>
  </r>
  <r>
    <n v="825"/>
    <x v="805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n v="88.85"/>
    <x v="4"/>
    <x v="12"/>
  </r>
  <r>
    <n v="826"/>
    <x v="806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n v="65.959999999999994"/>
    <x v="3"/>
    <x v="3"/>
  </r>
  <r>
    <n v="827"/>
    <x v="807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n v="74.8"/>
    <x v="4"/>
    <x v="6"/>
  </r>
  <r>
    <n v="828"/>
    <x v="808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69.989999999999995"/>
    <x v="3"/>
    <x v="3"/>
  </r>
  <r>
    <n v="829"/>
    <x v="809"/>
    <s v="Vision-oriented scalable portal"/>
    <n v="9600"/>
    <n v="4929"/>
    <x v="0"/>
    <n v="154"/>
    <x v="1"/>
    <s v="USD"/>
    <n v="1433826000"/>
    <n v="1435122000"/>
    <b v="0"/>
    <b v="0"/>
    <s v="theater/plays"/>
    <n v="51.34375"/>
    <n v="32.01"/>
    <x v="3"/>
    <x v="3"/>
  </r>
  <r>
    <n v="830"/>
    <x v="810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n v="64.73"/>
    <x v="3"/>
    <x v="3"/>
  </r>
  <r>
    <n v="831"/>
    <x v="811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n v="25"/>
    <x v="7"/>
    <x v="14"/>
  </r>
  <r>
    <n v="832"/>
    <x v="812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n v="104.98"/>
    <x v="5"/>
    <x v="18"/>
  </r>
  <r>
    <n v="833"/>
    <x v="813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n v="64.989999999999995"/>
    <x v="5"/>
    <x v="18"/>
  </r>
  <r>
    <n v="834"/>
    <x v="814"/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n v="94.35"/>
    <x v="3"/>
    <x v="3"/>
  </r>
  <r>
    <n v="835"/>
    <x v="815"/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n v="44"/>
    <x v="2"/>
    <x v="2"/>
  </r>
  <r>
    <n v="836"/>
    <x v="816"/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n v="64.739999999999995"/>
    <x v="1"/>
    <x v="7"/>
  </r>
  <r>
    <n v="837"/>
    <x v="817"/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n v="84.01"/>
    <x v="1"/>
    <x v="17"/>
  </r>
  <r>
    <n v="838"/>
    <x v="818"/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n v="34.06"/>
    <x v="3"/>
    <x v="3"/>
  </r>
  <r>
    <n v="839"/>
    <x v="819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n v="93.27"/>
    <x v="4"/>
    <x v="4"/>
  </r>
  <r>
    <n v="840"/>
    <x v="820"/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n v="33"/>
    <x v="3"/>
    <x v="3"/>
  </r>
  <r>
    <n v="841"/>
    <x v="821"/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n v="83.81"/>
    <x v="2"/>
    <x v="2"/>
  </r>
  <r>
    <n v="842"/>
    <x v="822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n v="63.99"/>
    <x v="2"/>
    <x v="8"/>
  </r>
  <r>
    <n v="843"/>
    <x v="823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9"/>
    <n v="81.91"/>
    <x v="7"/>
    <x v="14"/>
  </r>
  <r>
    <n v="844"/>
    <x v="824"/>
    <s v="Intuitive cohesive groupware"/>
    <n v="8800"/>
    <n v="8747"/>
    <x v="3"/>
    <n v="94"/>
    <x v="1"/>
    <s v="USD"/>
    <n v="1327212000"/>
    <n v="1327471200"/>
    <b v="0"/>
    <b v="0"/>
    <s v="film &amp; video/documentary"/>
    <n v="99.397727272727266"/>
    <n v="93.05"/>
    <x v="4"/>
    <x v="4"/>
  </r>
  <r>
    <n v="845"/>
    <x v="825"/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n v="101.98"/>
    <x v="2"/>
    <x v="2"/>
  </r>
  <r>
    <n v="846"/>
    <x v="826"/>
    <s v="Phased empowering success"/>
    <n v="1000"/>
    <n v="5085"/>
    <x v="1"/>
    <n v="48"/>
    <x v="1"/>
    <s v="USD"/>
    <n v="1532149200"/>
    <n v="1535259600"/>
    <b v="1"/>
    <b v="1"/>
    <s v="technology/web"/>
    <n v="508.5"/>
    <n v="105.94"/>
    <x v="2"/>
    <x v="2"/>
  </r>
  <r>
    <n v="847"/>
    <x v="827"/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n v="101.58"/>
    <x v="0"/>
    <x v="0"/>
  </r>
  <r>
    <n v="848"/>
    <x v="828"/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n v="62.97"/>
    <x v="4"/>
    <x v="6"/>
  </r>
  <r>
    <n v="849"/>
    <x v="829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n v="29.05"/>
    <x v="1"/>
    <x v="7"/>
  </r>
  <r>
    <n v="850"/>
    <x v="830"/>
    <s v="Cross-group upward-trending hierarchy"/>
    <n v="100"/>
    <n v="1"/>
    <x v="0"/>
    <n v="1"/>
    <x v="1"/>
    <s v="USD"/>
    <n v="1321682400"/>
    <n v="1322978400"/>
    <b v="1"/>
    <b v="0"/>
    <s v="music/rock"/>
    <n v="1"/>
    <n v="1"/>
    <x v="1"/>
    <x v="1"/>
  </r>
  <r>
    <n v="851"/>
    <x v="831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8"/>
    <n v="77.930000000000007"/>
    <x v="1"/>
    <x v="5"/>
  </r>
  <r>
    <n v="852"/>
    <x v="832"/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n v="80.81"/>
    <x v="6"/>
    <x v="11"/>
  </r>
  <r>
    <n v="853"/>
    <x v="833"/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n v="76.010000000000005"/>
    <x v="1"/>
    <x v="7"/>
  </r>
  <r>
    <n v="854"/>
    <x v="834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n v="72.989999999999995"/>
    <x v="5"/>
    <x v="13"/>
  </r>
  <r>
    <n v="855"/>
    <x v="835"/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7"/>
    <n v="53"/>
    <x v="3"/>
    <x v="3"/>
  </r>
  <r>
    <n v="856"/>
    <x v="764"/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n v="54.16"/>
    <x v="0"/>
    <x v="0"/>
  </r>
  <r>
    <n v="857"/>
    <x v="836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9"/>
    <n v="32.950000000000003"/>
    <x v="4"/>
    <x v="12"/>
  </r>
  <r>
    <n v="858"/>
    <x v="837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n v="79.37"/>
    <x v="0"/>
    <x v="0"/>
  </r>
  <r>
    <n v="859"/>
    <x v="838"/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n v="41.17"/>
    <x v="3"/>
    <x v="3"/>
  </r>
  <r>
    <n v="860"/>
    <x v="839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n v="77.430000000000007"/>
    <x v="2"/>
    <x v="8"/>
  </r>
  <r>
    <n v="861"/>
    <x v="840"/>
    <s v="Devolved disintermediate analyzer"/>
    <n v="8800"/>
    <n v="9317"/>
    <x v="1"/>
    <n v="163"/>
    <x v="1"/>
    <s v="USD"/>
    <n v="1269147600"/>
    <n v="1269838800"/>
    <b v="0"/>
    <b v="0"/>
    <s v="theater/plays"/>
    <n v="105.875"/>
    <n v="57.16"/>
    <x v="3"/>
    <x v="3"/>
  </r>
  <r>
    <n v="862"/>
    <x v="841"/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2"/>
    <n v="77.180000000000007"/>
    <x v="3"/>
    <x v="3"/>
  </r>
  <r>
    <n v="863"/>
    <x v="842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n v="24.95"/>
    <x v="4"/>
    <x v="19"/>
  </r>
  <r>
    <n v="864"/>
    <x v="843"/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n v="97.18"/>
    <x v="4"/>
    <x v="12"/>
  </r>
  <r>
    <n v="865"/>
    <x v="844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n v="46"/>
    <x v="3"/>
    <x v="3"/>
  </r>
  <r>
    <n v="866"/>
    <x v="845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1247264770237"/>
    <n v="88.02"/>
    <x v="7"/>
    <x v="14"/>
  </r>
  <r>
    <n v="867"/>
    <x v="846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n v="25.99"/>
    <x v="0"/>
    <x v="0"/>
  </r>
  <r>
    <n v="868"/>
    <x v="847"/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n v="102.69"/>
    <x v="3"/>
    <x v="3"/>
  </r>
  <r>
    <n v="869"/>
    <x v="848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n v="72.959999999999994"/>
    <x v="4"/>
    <x v="6"/>
  </r>
  <r>
    <n v="870"/>
    <x v="849"/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n v="57.19"/>
    <x v="3"/>
    <x v="3"/>
  </r>
  <r>
    <n v="871"/>
    <x v="850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n v="84.01"/>
    <x v="3"/>
    <x v="3"/>
  </r>
  <r>
    <n v="872"/>
    <x v="851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n v="98.67"/>
    <x v="4"/>
    <x v="22"/>
  </r>
  <r>
    <n v="873"/>
    <x v="852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n v="42.01"/>
    <x v="7"/>
    <x v="14"/>
  </r>
  <r>
    <n v="874"/>
    <x v="853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n v="32"/>
    <x v="7"/>
    <x v="14"/>
  </r>
  <r>
    <n v="875"/>
    <x v="854"/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n v="81.569999999999993"/>
    <x v="1"/>
    <x v="1"/>
  </r>
  <r>
    <n v="876"/>
    <x v="855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n v="37.04"/>
    <x v="7"/>
    <x v="14"/>
  </r>
  <r>
    <n v="877"/>
    <x v="856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n v="103.03"/>
    <x v="0"/>
    <x v="0"/>
  </r>
  <r>
    <n v="878"/>
    <x v="857"/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n v="84.33"/>
    <x v="1"/>
    <x v="16"/>
  </r>
  <r>
    <n v="879"/>
    <x v="858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n v="102.6"/>
    <x v="5"/>
    <x v="9"/>
  </r>
  <r>
    <n v="880"/>
    <x v="859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n v="79.989999999999995"/>
    <x v="1"/>
    <x v="5"/>
  </r>
  <r>
    <n v="881"/>
    <x v="860"/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n v="70.06"/>
    <x v="3"/>
    <x v="3"/>
  </r>
  <r>
    <n v="882"/>
    <x v="861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37"/>
    <x v="3"/>
    <x v="3"/>
  </r>
  <r>
    <n v="883"/>
    <x v="862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5"/>
    <n v="41.91"/>
    <x v="4"/>
    <x v="12"/>
  </r>
  <r>
    <n v="884"/>
    <x v="863"/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68"/>
    <n v="57.99"/>
    <x v="3"/>
    <x v="3"/>
  </r>
  <r>
    <n v="885"/>
    <x v="864"/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n v="40.94"/>
    <x v="3"/>
    <x v="3"/>
  </r>
  <r>
    <n v="886"/>
    <x v="865"/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n v="70"/>
    <x v="1"/>
    <x v="7"/>
  </r>
  <r>
    <n v="887"/>
    <x v="866"/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7"/>
    <n v="73.84"/>
    <x v="3"/>
    <x v="3"/>
  </r>
  <r>
    <n v="888"/>
    <x v="867"/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n v="41.98"/>
    <x v="3"/>
    <x v="3"/>
  </r>
  <r>
    <n v="889"/>
    <x v="868"/>
    <s v="Secured dynamic capacity"/>
    <n v="5600"/>
    <n v="9508"/>
    <x v="1"/>
    <n v="122"/>
    <x v="1"/>
    <s v="USD"/>
    <n v="1394600400"/>
    <n v="1395205200"/>
    <b v="0"/>
    <b v="1"/>
    <s v="music/electric music"/>
    <n v="169.78571428571428"/>
    <n v="77.930000000000007"/>
    <x v="1"/>
    <x v="5"/>
  </r>
  <r>
    <n v="890"/>
    <x v="869"/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8"/>
    <n v="106.02"/>
    <x v="1"/>
    <x v="7"/>
  </r>
  <r>
    <n v="891"/>
    <x v="870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60000000000002"/>
    <n v="47.02"/>
    <x v="4"/>
    <x v="4"/>
  </r>
  <r>
    <n v="892"/>
    <x v="871"/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4"/>
    <n v="76.02"/>
    <x v="5"/>
    <x v="18"/>
  </r>
  <r>
    <n v="893"/>
    <x v="872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n v="54.12"/>
    <x v="4"/>
    <x v="4"/>
  </r>
  <r>
    <n v="894"/>
    <x v="873"/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9"/>
    <n v="57.29"/>
    <x v="4"/>
    <x v="19"/>
  </r>
  <r>
    <n v="895"/>
    <x v="874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n v="103.81"/>
    <x v="3"/>
    <x v="3"/>
  </r>
  <r>
    <n v="896"/>
    <x v="875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n v="105.03"/>
    <x v="0"/>
    <x v="0"/>
  </r>
  <r>
    <n v="897"/>
    <x v="876"/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n v="90.26"/>
    <x v="3"/>
    <x v="3"/>
  </r>
  <r>
    <n v="898"/>
    <x v="877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31"/>
    <n v="76.98"/>
    <x v="4"/>
    <x v="4"/>
  </r>
  <r>
    <n v="899"/>
    <x v="878"/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n v="102.6"/>
    <x v="1"/>
    <x v="17"/>
  </r>
  <r>
    <n v="900"/>
    <x v="879"/>
    <s v="Enhanced uniform service-desk"/>
    <n v="100"/>
    <n v="2"/>
    <x v="0"/>
    <n v="1"/>
    <x v="1"/>
    <s v="USD"/>
    <n v="1411102800"/>
    <n v="1411189200"/>
    <b v="0"/>
    <b v="1"/>
    <s v="technology/web"/>
    <n v="2"/>
    <n v="2"/>
    <x v="2"/>
    <x v="2"/>
  </r>
  <r>
    <n v="901"/>
    <x v="880"/>
    <s v="Versatile bottom-line definition"/>
    <n v="5600"/>
    <n v="8746"/>
    <x v="1"/>
    <n v="159"/>
    <x v="1"/>
    <s v="USD"/>
    <n v="1531803600"/>
    <n v="1534654800"/>
    <b v="0"/>
    <b v="1"/>
    <s v="music/rock"/>
    <n v="156.17857142857142"/>
    <n v="55.01"/>
    <x v="1"/>
    <x v="1"/>
  </r>
  <r>
    <n v="902"/>
    <x v="881"/>
    <s v="Integrated bifurcated software"/>
    <n v="1400"/>
    <n v="3534"/>
    <x v="1"/>
    <n v="110"/>
    <x v="1"/>
    <s v="USD"/>
    <n v="1454133600"/>
    <n v="1457762400"/>
    <b v="0"/>
    <b v="0"/>
    <s v="technology/web"/>
    <n v="252.42857142857142"/>
    <n v="32.130000000000003"/>
    <x v="2"/>
    <x v="2"/>
  </r>
  <r>
    <n v="903"/>
    <x v="882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68"/>
    <n v="50.64"/>
    <x v="5"/>
    <x v="9"/>
  </r>
  <r>
    <n v="904"/>
    <x v="883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"/>
    <n v="49.69"/>
    <x v="5"/>
    <x v="15"/>
  </r>
  <r>
    <n v="905"/>
    <x v="884"/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n v="54.89"/>
    <x v="3"/>
    <x v="3"/>
  </r>
  <r>
    <n v="906"/>
    <x v="885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n v="46.93"/>
    <x v="4"/>
    <x v="4"/>
  </r>
  <r>
    <n v="907"/>
    <x v="886"/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n v="44.95"/>
    <x v="3"/>
    <x v="3"/>
  </r>
  <r>
    <n v="908"/>
    <x v="887"/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n v="31"/>
    <x v="6"/>
    <x v="11"/>
  </r>
  <r>
    <n v="909"/>
    <x v="888"/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n v="107.76"/>
    <x v="3"/>
    <x v="3"/>
  </r>
  <r>
    <n v="910"/>
    <x v="889"/>
    <s v="Proactive incremental architecture"/>
    <n v="154500"/>
    <n v="30215"/>
    <x v="3"/>
    <n v="296"/>
    <x v="1"/>
    <s v="USD"/>
    <n v="1421906400"/>
    <n v="1421992800"/>
    <b v="0"/>
    <b v="0"/>
    <s v="theater/plays"/>
    <n v="19.556634304207119"/>
    <n v="102.08"/>
    <x v="3"/>
    <x v="3"/>
  </r>
  <r>
    <n v="911"/>
    <x v="890"/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n v="24.98"/>
    <x v="2"/>
    <x v="2"/>
  </r>
  <r>
    <n v="912"/>
    <x v="891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79.94"/>
    <x v="4"/>
    <x v="6"/>
  </r>
  <r>
    <n v="913"/>
    <x v="892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n v="67.95"/>
    <x v="4"/>
    <x v="6"/>
  </r>
  <r>
    <n v="914"/>
    <x v="893"/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n v="26.07"/>
    <x v="3"/>
    <x v="3"/>
  </r>
  <r>
    <n v="915"/>
    <x v="894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n v="105"/>
    <x v="4"/>
    <x v="19"/>
  </r>
  <r>
    <n v="916"/>
    <x v="895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n v="25.83"/>
    <x v="7"/>
    <x v="14"/>
  </r>
  <r>
    <n v="917"/>
    <x v="896"/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n v="77.67"/>
    <x v="4"/>
    <x v="12"/>
  </r>
  <r>
    <n v="918"/>
    <x v="897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n v="57.83"/>
    <x v="5"/>
    <x v="15"/>
  </r>
  <r>
    <n v="919"/>
    <x v="898"/>
    <s v="Extended multimedia firmware"/>
    <n v="35600"/>
    <n v="20915"/>
    <x v="0"/>
    <n v="225"/>
    <x v="2"/>
    <s v="AUD"/>
    <n v="1507957200"/>
    <n v="1510725600"/>
    <b v="0"/>
    <b v="1"/>
    <s v="theater/plays"/>
    <n v="58.75"/>
    <n v="92.96"/>
    <x v="3"/>
    <x v="3"/>
  </r>
  <r>
    <n v="920"/>
    <x v="899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n v="37.950000000000003"/>
    <x v="4"/>
    <x v="10"/>
  </r>
  <r>
    <n v="921"/>
    <x v="900"/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n v="31.84"/>
    <x v="2"/>
    <x v="2"/>
  </r>
  <r>
    <n v="922"/>
    <x v="901"/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n v="40"/>
    <x v="1"/>
    <x v="21"/>
  </r>
  <r>
    <n v="923"/>
    <x v="902"/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n v="101.1"/>
    <x v="3"/>
    <x v="3"/>
  </r>
  <r>
    <n v="924"/>
    <x v="903"/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n v="84.01"/>
    <x v="3"/>
    <x v="3"/>
  </r>
  <r>
    <n v="925"/>
    <x v="904"/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6"/>
    <n v="103.42"/>
    <x v="3"/>
    <x v="3"/>
  </r>
  <r>
    <n v="926"/>
    <x v="905"/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n v="105.13"/>
    <x v="0"/>
    <x v="0"/>
  </r>
  <r>
    <n v="927"/>
    <x v="906"/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n v="89.22"/>
    <x v="3"/>
    <x v="3"/>
  </r>
  <r>
    <n v="928"/>
    <x v="907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n v="52"/>
    <x v="2"/>
    <x v="2"/>
  </r>
  <r>
    <n v="929"/>
    <x v="908"/>
    <s v="Polarized tertiary function"/>
    <n v="5500"/>
    <n v="11952"/>
    <x v="1"/>
    <n v="184"/>
    <x v="4"/>
    <s v="GBP"/>
    <n v="1493787600"/>
    <n v="1494997200"/>
    <b v="0"/>
    <b v="0"/>
    <s v="theater/plays"/>
    <n v="217.30909090909091"/>
    <n v="64.959999999999994"/>
    <x v="3"/>
    <x v="3"/>
  </r>
  <r>
    <n v="930"/>
    <x v="909"/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9"/>
    <n v="46.24"/>
    <x v="3"/>
    <x v="3"/>
  </r>
  <r>
    <n v="931"/>
    <x v="910"/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46"/>
    <n v="51.15"/>
    <x v="3"/>
    <x v="3"/>
  </r>
  <r>
    <n v="932"/>
    <x v="911"/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n v="33.909999999999997"/>
    <x v="1"/>
    <x v="1"/>
  </r>
  <r>
    <n v="933"/>
    <x v="912"/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5"/>
    <n v="92.02"/>
    <x v="3"/>
    <x v="3"/>
  </r>
  <r>
    <n v="934"/>
    <x v="913"/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n v="107.43"/>
    <x v="3"/>
    <x v="3"/>
  </r>
  <r>
    <n v="935"/>
    <x v="914"/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n v="75.849999999999994"/>
    <x v="3"/>
    <x v="3"/>
  </r>
  <r>
    <n v="936"/>
    <x v="591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n v="80.48"/>
    <x v="3"/>
    <x v="3"/>
  </r>
  <r>
    <n v="937"/>
    <x v="915"/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385964912281"/>
    <n v="86.98"/>
    <x v="4"/>
    <x v="4"/>
  </r>
  <r>
    <n v="938"/>
    <x v="916"/>
    <s v="Total dedicated benchmark"/>
    <n v="9200"/>
    <n v="10093"/>
    <x v="1"/>
    <n v="96"/>
    <x v="1"/>
    <s v="USD"/>
    <n v="1528779600"/>
    <n v="1531890000"/>
    <b v="0"/>
    <b v="1"/>
    <s v="publishing/fiction"/>
    <n v="109.70652173913044"/>
    <n v="105.14"/>
    <x v="5"/>
    <x v="13"/>
  </r>
  <r>
    <n v="939"/>
    <x v="917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n v="57.3"/>
    <x v="6"/>
    <x v="11"/>
  </r>
  <r>
    <n v="940"/>
    <x v="918"/>
    <s v="Upgradable analyzing core"/>
    <n v="9900"/>
    <n v="6161"/>
    <x v="2"/>
    <n v="66"/>
    <x v="0"/>
    <s v="CAD"/>
    <n v="1354341600"/>
    <n v="1356242400"/>
    <b v="0"/>
    <b v="0"/>
    <s v="technology/web"/>
    <n v="62.232323232323232"/>
    <n v="93.35"/>
    <x v="2"/>
    <x v="2"/>
  </r>
  <r>
    <n v="941"/>
    <x v="919"/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n v="71.989999999999995"/>
    <x v="3"/>
    <x v="3"/>
  </r>
  <r>
    <n v="942"/>
    <x v="916"/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n v="92.61"/>
    <x v="3"/>
    <x v="3"/>
  </r>
  <r>
    <n v="943"/>
    <x v="920"/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n v="104.99"/>
    <x v="0"/>
    <x v="0"/>
  </r>
  <r>
    <n v="944"/>
    <x v="921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n v="30.96"/>
    <x v="7"/>
    <x v="14"/>
  </r>
  <r>
    <n v="945"/>
    <x v="922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n v="33"/>
    <x v="7"/>
    <x v="14"/>
  </r>
  <r>
    <n v="946"/>
    <x v="923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n v="84.19"/>
    <x v="3"/>
    <x v="3"/>
  </r>
  <r>
    <n v="947"/>
    <x v="924"/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n v="73.92"/>
    <x v="3"/>
    <x v="3"/>
  </r>
  <r>
    <n v="948"/>
    <x v="925"/>
    <s v="Integrated holistic paradigm"/>
    <n v="9400"/>
    <n v="5918"/>
    <x v="3"/>
    <n v="160"/>
    <x v="1"/>
    <s v="USD"/>
    <n v="1418364000"/>
    <n v="1419228000"/>
    <b v="1"/>
    <b v="1"/>
    <s v="film &amp; video/documentary"/>
    <n v="62.957446808510639"/>
    <n v="36.99"/>
    <x v="4"/>
    <x v="4"/>
  </r>
  <r>
    <n v="949"/>
    <x v="926"/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n v="46.9"/>
    <x v="2"/>
    <x v="2"/>
  </r>
  <r>
    <n v="950"/>
    <x v="927"/>
    <s v="Persistent content-based methodology"/>
    <n v="100"/>
    <n v="5"/>
    <x v="0"/>
    <n v="1"/>
    <x v="1"/>
    <s v="USD"/>
    <n v="1555390800"/>
    <n v="1555822800"/>
    <b v="0"/>
    <b v="1"/>
    <s v="theater/plays"/>
    <n v="5"/>
    <n v="5"/>
    <x v="3"/>
    <x v="3"/>
  </r>
  <r>
    <n v="951"/>
    <x v="928"/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n v="102.02"/>
    <x v="1"/>
    <x v="1"/>
  </r>
  <r>
    <n v="952"/>
    <x v="929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4158075601371"/>
    <n v="45.01"/>
    <x v="4"/>
    <x v="4"/>
  </r>
  <r>
    <n v="953"/>
    <x v="930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94.29"/>
    <x v="4"/>
    <x v="22"/>
  </r>
  <r>
    <n v="954"/>
    <x v="931"/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75"/>
    <n v="101.02"/>
    <x v="2"/>
    <x v="2"/>
  </r>
  <r>
    <n v="955"/>
    <x v="932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97.04"/>
    <x v="3"/>
    <x v="3"/>
  </r>
  <r>
    <n v="956"/>
    <x v="933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n v="43.01"/>
    <x v="4"/>
    <x v="22"/>
  </r>
  <r>
    <n v="957"/>
    <x v="934"/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n v="94.92"/>
    <x v="3"/>
    <x v="3"/>
  </r>
  <r>
    <n v="958"/>
    <x v="935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n v="72.150000000000006"/>
    <x v="4"/>
    <x v="10"/>
  </r>
  <r>
    <n v="959"/>
    <x v="936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n v="51.01"/>
    <x v="5"/>
    <x v="18"/>
  </r>
  <r>
    <n v="960"/>
    <x v="937"/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n v="85.05"/>
    <x v="2"/>
    <x v="2"/>
  </r>
  <r>
    <n v="961"/>
    <x v="938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n v="43.87"/>
    <x v="5"/>
    <x v="18"/>
  </r>
  <r>
    <n v="962"/>
    <x v="939"/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n v="40.06"/>
    <x v="0"/>
    <x v="0"/>
  </r>
  <r>
    <n v="963"/>
    <x v="940"/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n v="43.83"/>
    <x v="7"/>
    <x v="14"/>
  </r>
  <r>
    <n v="964"/>
    <x v="941"/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n v="84.93"/>
    <x v="3"/>
    <x v="3"/>
  </r>
  <r>
    <n v="965"/>
    <x v="942"/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n v="41.07"/>
    <x v="1"/>
    <x v="1"/>
  </r>
  <r>
    <n v="966"/>
    <x v="411"/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n v="54.97"/>
    <x v="3"/>
    <x v="3"/>
  </r>
  <r>
    <n v="967"/>
    <x v="943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"/>
    <n v="77.010000000000005"/>
    <x v="1"/>
    <x v="21"/>
  </r>
  <r>
    <n v="968"/>
    <x v="944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1"/>
    <n v="71.2"/>
    <x v="0"/>
    <x v="0"/>
  </r>
  <r>
    <n v="969"/>
    <x v="945"/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n v="91.94"/>
    <x v="3"/>
    <x v="3"/>
  </r>
  <r>
    <n v="970"/>
    <x v="946"/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22"/>
    <n v="97.07"/>
    <x v="3"/>
    <x v="3"/>
  </r>
  <r>
    <n v="971"/>
    <x v="947"/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n v="58.92"/>
    <x v="4"/>
    <x v="19"/>
  </r>
  <r>
    <n v="972"/>
    <x v="948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3"/>
    <n v="58.02"/>
    <x v="2"/>
    <x v="2"/>
  </r>
  <r>
    <n v="973"/>
    <x v="949"/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n v="103.87"/>
    <x v="3"/>
    <x v="3"/>
  </r>
  <r>
    <n v="974"/>
    <x v="950"/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n v="93.47"/>
    <x v="1"/>
    <x v="7"/>
  </r>
  <r>
    <n v="975"/>
    <x v="951"/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n v="61.97"/>
    <x v="3"/>
    <x v="3"/>
  </r>
  <r>
    <n v="976"/>
    <x v="952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n v="92.04"/>
    <x v="3"/>
    <x v="3"/>
  </r>
  <r>
    <n v="977"/>
    <x v="597"/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n v="77.27"/>
    <x v="0"/>
    <x v="0"/>
  </r>
  <r>
    <n v="978"/>
    <x v="953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n v="93.92"/>
    <x v="6"/>
    <x v="11"/>
  </r>
  <r>
    <n v="979"/>
    <x v="954"/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n v="84.97"/>
    <x v="3"/>
    <x v="3"/>
  </r>
  <r>
    <n v="980"/>
    <x v="955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n v="105.97"/>
    <x v="5"/>
    <x v="9"/>
  </r>
  <r>
    <n v="981"/>
    <x v="956"/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n v="36.97"/>
    <x v="2"/>
    <x v="2"/>
  </r>
  <r>
    <n v="982"/>
    <x v="957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n v="81.53"/>
    <x v="4"/>
    <x v="4"/>
  </r>
  <r>
    <n v="983"/>
    <x v="958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n v="81"/>
    <x v="4"/>
    <x v="4"/>
  </r>
  <r>
    <n v="984"/>
    <x v="959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5"/>
    <n v="26.01"/>
    <x v="3"/>
    <x v="3"/>
  </r>
  <r>
    <n v="985"/>
    <x v="960"/>
    <s v="Enhanced optimal ability"/>
    <n v="170600"/>
    <n v="114523"/>
    <x v="0"/>
    <n v="4405"/>
    <x v="1"/>
    <s v="USD"/>
    <n v="1386309600"/>
    <n v="1388556000"/>
    <b v="0"/>
    <b v="1"/>
    <s v="music/rock"/>
    <n v="67.129542790152399"/>
    <n v="26"/>
    <x v="1"/>
    <x v="1"/>
  </r>
  <r>
    <n v="986"/>
    <x v="961"/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n v="34.17"/>
    <x v="1"/>
    <x v="1"/>
  </r>
  <r>
    <n v="987"/>
    <x v="962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5"/>
    <n v="28"/>
    <x v="4"/>
    <x v="4"/>
  </r>
  <r>
    <n v="988"/>
    <x v="963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n v="76.55"/>
    <x v="5"/>
    <x v="15"/>
  </r>
  <r>
    <n v="989"/>
    <x v="964"/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1"/>
    <n v="53.05"/>
    <x v="5"/>
    <x v="18"/>
  </r>
  <r>
    <n v="990"/>
    <x v="965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n v="106.86"/>
    <x v="4"/>
    <x v="6"/>
  </r>
  <r>
    <n v="991"/>
    <x v="509"/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n v="46.02"/>
    <x v="1"/>
    <x v="1"/>
  </r>
  <r>
    <n v="992"/>
    <x v="966"/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n v="100.17"/>
    <x v="4"/>
    <x v="6"/>
  </r>
  <r>
    <n v="993"/>
    <x v="967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2653061224488"/>
    <n v="101.44"/>
    <x v="7"/>
    <x v="14"/>
  </r>
  <r>
    <n v="994"/>
    <x v="968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75"/>
    <n v="87.97"/>
    <x v="5"/>
    <x v="18"/>
  </r>
  <r>
    <n v="995"/>
    <x v="969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6"/>
    <n v="75"/>
    <x v="0"/>
    <x v="0"/>
  </r>
  <r>
    <n v="996"/>
    <x v="970"/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n v="42.98"/>
    <x v="3"/>
    <x v="3"/>
  </r>
  <r>
    <n v="997"/>
    <x v="971"/>
    <s v="Right-sized full-range throughput"/>
    <n v="7600"/>
    <n v="4603"/>
    <x v="3"/>
    <n v="139"/>
    <x v="6"/>
    <s v="EUR"/>
    <n v="1390197600"/>
    <n v="1390629600"/>
    <b v="0"/>
    <b v="0"/>
    <s v="theater/plays"/>
    <n v="60.565789473684212"/>
    <n v="33.119999999999997"/>
    <x v="3"/>
    <x v="3"/>
  </r>
  <r>
    <n v="998"/>
    <x v="972"/>
    <s v="Polarized composite customer loyalty"/>
    <n v="66600"/>
    <n v="37823"/>
    <x v="0"/>
    <n v="374"/>
    <x v="1"/>
    <s v="USD"/>
    <n v="1265868000"/>
    <n v="1267077600"/>
    <b v="0"/>
    <b v="1"/>
    <s v="music/indie rock"/>
    <n v="56.791291291291294"/>
    <n v="101.13"/>
    <x v="1"/>
    <x v="7"/>
  </r>
  <r>
    <n v="999"/>
    <x v="973"/>
    <s v="Expanded eco-centric policy"/>
    <n v="111100"/>
    <n v="62819"/>
    <x v="3"/>
    <n v="1122"/>
    <x v="1"/>
    <s v="USD"/>
    <n v="1467176400"/>
    <n v="1467781200"/>
    <b v="0"/>
    <b v="0"/>
    <s v="food/food trucks"/>
    <n v="56.542754275427541"/>
    <n v="55.99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40"/>
    <n v="92.15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31.47878228782287"/>
    <n v="100.02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58.976190476190474"/>
    <n v="103.21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69.276315789473685"/>
    <n v="99.34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73.61842105263159"/>
    <n v="75.83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20.96153846153846"/>
    <n v="60.56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27.57777777777778"/>
    <n v="64.94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19.932788374205266"/>
    <n v="31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51.741935483870968"/>
    <n v="72.91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66.11538461538464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48.095238095238095"/>
    <n v="112.22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89.349206349206355"/>
    <n v="102.35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45.11904761904762"/>
    <n v="105.05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66.769503546099287"/>
    <n v="94.15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47.307881773399018"/>
    <n v="84.99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49.47058823529414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59.39125295508273"/>
    <n v="107.96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66.912087912087912"/>
    <n v="45.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48.529600000000002"/>
    <n v="45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12.24279210925646"/>
    <n v="105.9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40.992553191489364"/>
    <n v="69.06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28.07106598984771"/>
    <n v="85.04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32.04444444444442"/>
    <n v="105.23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12.83225108225108"/>
    <n v="39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16.43636363636364"/>
    <n v="73.03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48.199069767441863"/>
    <n v="35.01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79.95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05.22553516819572"/>
    <n v="62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28.89978213507624"/>
    <n v="94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60.61111111111111"/>
    <n v="112.05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10"/>
    <n v="48.01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86.807920792079202"/>
    <n v="38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77.82071713147411"/>
    <n v="35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50.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50.30119521912351"/>
    <n v="95.99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57.28571428571428"/>
    <n v="68.81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39.98765432098764"/>
    <n v="105.97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25.32258064516128"/>
    <n v="75.260000000000005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50.777777777777779"/>
    <n v="57.13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69.06818181818181"/>
    <n v="75.14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12.92857142857142"/>
    <n v="107.42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43.94444444444446"/>
    <n v="36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85.9390243902439"/>
    <n v="27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58.8125"/>
    <n v="107.56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47.684210526315788"/>
    <n v="94.38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14.78378378378379"/>
    <n v="46.16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75.26666666666665"/>
    <n v="47.85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86.97297297297297"/>
    <n v="53.01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89.625"/>
    <n v="45.06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91.867805186590772"/>
    <n v="99.01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34.152777777777779"/>
    <n v="32.7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40.40909090909091"/>
    <n v="59.12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89.86666666666666"/>
    <n v="44.9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77.96969696969697"/>
    <n v="89.6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43.66249999999999"/>
    <n v="70.08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15.27586206896552"/>
    <n v="31.06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27.11111111111111"/>
    <n v="29.06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75.07142857142856"/>
    <n v="30.09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44.37048832271762"/>
    <n v="85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92.74598393574297"/>
    <n v="82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22.6"/>
    <n v="58.04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11.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97.642857142857139"/>
    <n v="71.95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36.14754098360655"/>
    <n v="61.04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45.068965517241381"/>
    <n v="108.92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62.38567493112947"/>
    <n v="29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54.52631578947367"/>
    <n v="58.98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24.063291139240505"/>
    <n v="111.82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23.74140625"/>
    <n v="64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08.06666666666666"/>
    <n v="85.32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70.33333333333337"/>
    <n v="74.48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60.92857142857144"/>
    <n v="105.15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22.46153846153847"/>
    <n v="56.19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50.57731958762886"/>
    <n v="85.92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78.106590724165983"/>
    <n v="57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46.94736842105263"/>
    <n v="79.64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00.8"/>
    <n v="41.02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69.598615916955012"/>
    <n v="48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37.4545454545455"/>
    <n v="55.21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25.33928571428572"/>
    <n v="92.11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97.3"/>
    <n v="83.18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37.590225563909776"/>
    <n v="40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32.36942675159236"/>
    <n v="111.13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31.22448979591837"/>
    <n v="90.56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67.63513513513513"/>
    <n v="61.11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61.984886649874056"/>
    <n v="83.02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60.75"/>
    <n v="110.7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52.58823529411765"/>
    <n v="89.46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78.615384615384613"/>
    <n v="57.85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48.404406999351913"/>
    <n v="110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58.875"/>
    <n v="103.97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60.548713235294116"/>
    <n v="108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03.68965517241378"/>
    <n v="48.93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13"/>
    <n v="37.67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17.37876614060258"/>
    <n v="65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26.69230769230774"/>
    <n v="106.61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33.692229038854805"/>
    <n v="27.01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96.72368421052633"/>
    <n v="91.16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21.4444444444445"/>
    <n v="56.05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81.67567567567568"/>
    <n v="31.0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24.61"/>
    <n v="66.510000000000005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43.14010067114094"/>
    <n v="89.01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44.54411764705881"/>
    <n v="103.46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59.12820512820514"/>
    <n v="95.28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86.48571428571429"/>
    <n v="75.900000000000006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95.26666666666665"/>
    <n v="107.58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59.21153846153846"/>
    <n v="51.32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14.962780898876405"/>
    <n v="71.98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19.95602605863192"/>
    <n v="108.95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68.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76.87878787878788"/>
    <n v="94.94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27.15789473684208"/>
    <n v="109.65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87.211757648470311"/>
    <n v="44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88"/>
    <n v="86.79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73.9387755102041"/>
    <n v="30.99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17.61111111111111"/>
    <n v="94.79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14.96"/>
    <n v="69.790000000000006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49.49667110519309"/>
    <n v="6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19.33995584988963"/>
    <n v="110.03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64.367690058479539"/>
    <n v="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18.622397298818232"/>
    <n v="49.99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67.76923076923077"/>
    <n v="101.72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59.90566037735849"/>
    <n v="47.08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38.633185349611544"/>
    <n v="89.94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51.421511627906973"/>
    <n v="78.97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60.334277620396598"/>
    <n v="80.069999999999993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6"/>
    <n v="86.47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55.46875"/>
    <n v="28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00.85974499089254"/>
    <n v="68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16.18181818181819"/>
    <n v="43.08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10.77777777777777"/>
    <n v="87.96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89.73668341708543"/>
    <n v="94.99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71.272727272727266"/>
    <n v="46.91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2"/>
    <n v="46.91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61.77777777777777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96"/>
    <n v="80.14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20.896851248642779"/>
    <n v="59.04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23.16363636363636"/>
    <n v="65.989999999999995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01.59097978227061"/>
    <n v="60.99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30.04"/>
    <n v="98.31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35.59259259259258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29.1"/>
    <n v="86.07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36.512"/>
    <n v="76.989999999999995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17.25"/>
    <n v="29.76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12.49397590361446"/>
    <n v="46.92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21.02150537634408"/>
    <n v="105.19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19.87096774193549"/>
    <n v="69.9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64.166909620991248"/>
    <n v="60.01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23.06746987951806"/>
    <n v="52.01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92.984160506863773"/>
    <n v="31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58.75656742556918"/>
    <n v="95.04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65.022222222222226"/>
    <n v="75.97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73.939560439560438"/>
    <n v="71.010000000000005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52.666666666666664"/>
    <n v="73.73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20.95238095238096"/>
    <n v="113.1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00.01150627615063"/>
    <n v="105.0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62.3125"/>
    <n v="79.180000000000007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78.181818181818187"/>
    <n v="57.33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49.73770491803279"/>
    <n v="58.18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53.25714285714287"/>
    <n v="36.03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00.16943521594685"/>
    <n v="107.9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21.99004424778761"/>
    <n v="44.01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37.13265306122449"/>
    <n v="55.08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15.5384615384615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31.30913348946136"/>
    <n v="42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24.08154506437768"/>
    <n v="77.98999999999999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6"/>
    <n v="82.51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10.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82.875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63.01447776628748"/>
    <n v="100.98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94.66666666666663"/>
    <n v="111.8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26.19150110375276"/>
    <n v="42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74.834782608695647"/>
    <n v="110.05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16.47680412371136"/>
    <n v="59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96.208333333333329"/>
    <n v="32.99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57.71910112359552"/>
    <n v="45.01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08.45714285714286"/>
    <n v="81.98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61.802325581395351"/>
    <n v="39.08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22.32472324723244"/>
    <n v="59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69.117647058823536"/>
    <n v="40.99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93.05555555555554"/>
    <n v="31.03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71.8"/>
    <n v="37.79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31.934684684684683"/>
    <n v="32.01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29.87375415282392"/>
    <n v="95.9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32.012195121951223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23.525352848928385"/>
    <n v="102.05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68.594594594594597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37.952380952380949"/>
    <n v="37.07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19.992957746478872"/>
    <n v="35.049999999999997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45.636363636363633"/>
    <n v="46.34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22.7605633802817"/>
    <n v="69.17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61.75316455696202"/>
    <n v="109.08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63.146341463414636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98.20475319926874"/>
    <n v="82.0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4"/>
    <n v="35.9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53.777777777777779"/>
    <n v="74.459999999999994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81.19047619047615"/>
    <n v="91.1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78.831325301204814"/>
    <n v="79.790000000000006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34.40792216817235"/>
    <n v="43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19999999999999"/>
    <n v="63.23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31.84615384615387"/>
    <n v="70.18000000000000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38.844444444444441"/>
    <n v="61.33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25.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01.12239715591672"/>
    <n v="96.98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21.188688946015425"/>
    <n v="51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67.425531914893611"/>
    <n v="28.04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94.923371647509583"/>
    <n v="60.98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51.85185185185185"/>
    <n v="73.209999999999994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95.16382252559728"/>
    <n v="40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23.1428571428571"/>
    <n v="86.81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5"/>
    <n v="42.13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55.0706655710764"/>
    <n v="103.98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44.753477588871718"/>
    <n v="62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15.94736842105263"/>
    <n v="31.01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32.12709832134294"/>
    <n v="89.99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9"/>
    <n v="39.24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98.625514403292186"/>
    <n v="54.99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37.97916666666666"/>
    <n v="47.99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93.81099656357388"/>
    <n v="87.97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03.63930885529157"/>
    <n v="52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60.1740412979351"/>
    <n v="30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66.63333333333333"/>
    <n v="98.21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68.72085385878489"/>
    <n v="108.96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19.90717911530095"/>
    <n v="67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93.68925233644859"/>
    <n v="64.989999999999995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20.16666666666669"/>
    <n v="99.84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76.708333333333329"/>
    <n v="82.43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71.26470588235293"/>
    <n v="63.29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57.89473684210526"/>
    <n v="96.77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09.08"/>
    <n v="54.91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41.732558139534881"/>
    <n v="39.0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10.944303797468354"/>
    <n v="75.84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59.3763440860215"/>
    <n v="45.05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22.41666666666669"/>
    <n v="104.52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97.71875"/>
    <n v="76.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18.78911564625849"/>
    <n v="69.02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01.91632047477745"/>
    <n v="101.98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27.72619047619048"/>
    <n v="42.92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45.21739130434781"/>
    <n v="43.03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69.71428571428567"/>
    <n v="75.25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09.34482758620692"/>
    <n v="69.02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25.53333333333336"/>
    <n v="65.989999999999995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32.61616161616166"/>
    <n v="98.01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11.33870967741936"/>
    <n v="60.11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73.32520325203251"/>
    <n v="26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54.08450704225352"/>
    <n v="38.020000000000003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26.29999999999995"/>
    <n v="106.15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89.021399176954731"/>
    <n v="81.02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84.89130434782609"/>
    <n v="96.65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20.16770186335404"/>
    <n v="57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23.390243902439025"/>
    <n v="63.9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46"/>
    <n v="90.46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68.48"/>
    <n v="72.17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97.5"/>
    <n v="77.930000000000007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57.69841269841271"/>
    <n v="38.07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31.201660735468565"/>
    <n v="57.9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13.41176470588238"/>
    <n v="49.79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70.89655172413791"/>
    <n v="54.05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62.66447368421052"/>
    <n v="30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23.08163265306122"/>
    <n v="70.13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76.766756032171585"/>
    <n v="27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33.62012987012986"/>
    <n v="51.99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80.53333333333333"/>
    <n v="56.42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52.62857142857143"/>
    <n v="101.63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27.176538240368028"/>
    <n v="25.01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"/>
    <n v="32.020000000000003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04.00978473581216"/>
    <n v="82.02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37.23076923076923"/>
    <n v="37.96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32.208333333333336"/>
    <n v="51.53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41.51282051282053"/>
    <n v="81.2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96.8"/>
    <n v="40.03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66.4285714285713"/>
    <n v="89.94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25.88888888888891"/>
    <n v="96.69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70.7"/>
    <n v="25.0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81.44000000000005"/>
    <n v="36.99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91.520972644376897"/>
    <n v="73.010000000000005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08.04761904761905"/>
    <n v="68.239999999999995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18.728395061728396"/>
    <n v="52.31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83.193877551020407"/>
    <n v="61.77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06.33333333333337"/>
    <n v="25.03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17.446030330062445"/>
    <n v="106.29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09.73015873015873"/>
    <n v="75.069999999999993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97.785714285714292"/>
    <n v="39.97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84.25"/>
    <n v="39.979999999999997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54.402135231316727"/>
    <n v="101.02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56.61111111111109"/>
    <n v="76.81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78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16.384615384615383"/>
    <n v="33.28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39.6666666666667"/>
    <n v="43.92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35.650077760497666"/>
    <n v="36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54.950819672131146"/>
    <n v="88.21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94.236111111111114"/>
    <n v="65.239999999999995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43.91428571428571"/>
    <n v="69.959999999999994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51.421052631578945"/>
    <n v="39.88000000000000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44.6666666666667"/>
    <n v="41.02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31.844940867279895"/>
    <n v="98.9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82.617647058823536"/>
    <n v="87.78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46.14285714285711"/>
    <n v="80.77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86.21428571428572"/>
    <n v="94.28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8"/>
    <n v="73.430000000000007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32.13677811550153"/>
    <n v="65.9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74.077834179357026"/>
    <n v="109.04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75.292682926829272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20.333333333333332"/>
    <n v="99.13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03.36507936507937"/>
    <n v="105.88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10.2284263959391"/>
    <n v="49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95.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94.71428571428572"/>
    <n v="31.0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33.89473684210526"/>
    <n v="103.87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66.677083333333329"/>
    <n v="59.27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19.227272727272727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15.842105263157896"/>
    <n v="53.12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38.702380952380949"/>
    <n v="50.8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7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94.144366197183103"/>
    <n v="65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66.56234096692111"/>
    <n v="38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24.134831460674157"/>
    <n v="82.62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64.05633802816902"/>
    <n v="37.94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90.723076923076917"/>
    <n v="80.78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46.194444444444443"/>
    <n v="25.98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38.53846153846154"/>
    <n v="30.36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33.56231003039514"/>
    <n v="54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22.896588486140725"/>
    <n v="101.79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84.95548961424333"/>
    <n v="45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43.72727272727275"/>
    <n v="77.069999999999993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99.98067632850243"/>
    <n v="88.08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23.95833333333333"/>
    <n v="47.04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86.61329305135951"/>
    <n v="111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14.28538550057537"/>
    <n v="87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97.032531824611027"/>
    <n v="63.9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22.81904761904762"/>
    <n v="105.99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79.14326647564471"/>
    <n v="73.989999999999995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79.951577402787962"/>
    <n v="84.02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94.242587601078171"/>
    <n v="88.97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84.669291338582681"/>
    <n v="76.989999999999995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66.521920668058456"/>
    <n v="97.15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53.922222222222224"/>
    <n v="33.01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41.983299595141702"/>
    <n v="99.95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14.694796954314722"/>
    <n v="69.97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34.475000000000001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00.7777777777778"/>
    <n v="66.01000000000000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71.770351758793964"/>
    <n v="41.01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53.07411504424779"/>
    <n v="103.96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27.70715249662618"/>
    <n v="47.01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34.892857142857146"/>
    <n v="29.61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10.59821428571428"/>
    <n v="81.010000000000005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23.73770491803279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58.973684210526315"/>
    <n v="26.06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36.892473118279568"/>
    <n v="85.78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84.91304347826087"/>
    <n v="103.73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11.814432989690722"/>
    <n v="49.83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98.7"/>
    <n v="63.89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26.35175879396985"/>
    <n v="47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73.56363636363636"/>
    <n v="108.48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71.75675675675677"/>
    <n v="72.0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60.19230769230768"/>
    <n v="59.9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16.3333333333333"/>
    <n v="78.209999999999994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33.4375"/>
    <n v="104.78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92.11111111111109"/>
    <n v="105.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18.888888888888889"/>
    <n v="24.93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76.80769230769232"/>
    <n v="69.87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73.01851851851853"/>
    <n v="95.73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59.36331255565449"/>
    <n v="30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67.869978858350947"/>
    <n v="59.01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91.5555555555557"/>
    <n v="84.7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30.18222222222221"/>
    <n v="78.010000000000005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13.185782556750299"/>
    <n v="50.05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54.777777777777779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61.02941176470586"/>
    <n v="93.7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10.257545271629779"/>
    <n v="40.14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13.962962962962964"/>
    <n v="70.09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40.444444444444443"/>
    <n v="66.18000000000000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60.32"/>
    <n v="47.71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83.9433962264151"/>
    <n v="62.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63.769230769230766"/>
    <n v="86.61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25.38095238095238"/>
    <n v="75.13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72.00961538461539"/>
    <n v="41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46.16709511568124"/>
    <n v="50.01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76.42361623616236"/>
    <n v="96.96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39.261467889908253"/>
    <n v="100.93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11.270034843205575"/>
    <n v="89.23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22.11084337349398"/>
    <n v="87.98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86.54166666666666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01"/>
    <n v="29.09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65.642371234207971"/>
    <n v="42.01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28.96178343949043"/>
    <n v="47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69.375"/>
    <n v="110.44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30.11267605633802"/>
    <n v="41.99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67.05422993492408"/>
    <n v="48.01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73.8641975308642"/>
    <n v="31.02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17.76470588235293"/>
    <n v="99.2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63.850976361767728"/>
    <n v="66.02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30.2222222222222"/>
    <n v="46.06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40.356164383561641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86.220633299284984"/>
    <n v="55.9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15.58486707566465"/>
    <n v="68.989999999999995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89.618243243243242"/>
    <n v="60.98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82.14503816793894"/>
    <n v="110.98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55.88235294117646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31.83695652173913"/>
    <n v="78.76000000000000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46.315634218289084"/>
    <n v="87.96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36.132726089785294"/>
    <n v="49.9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04.62820512820512"/>
    <n v="99.52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68.85714285714289"/>
    <n v="104.82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62.072823218997364"/>
    <n v="108.01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84.699787460148784"/>
    <n v="29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11.059030837004405"/>
    <n v="30.0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43.838781575037146"/>
    <n v="41.01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55.470588235294116"/>
    <n v="62.8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57.399511301160658"/>
    <n v="47.01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23.43497363796133"/>
    <n v="27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28.46"/>
    <n v="68.33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63.98936170212766"/>
    <n v="50.97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27.29885057471265"/>
    <n v="54.02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10.638024357239512"/>
    <n v="97.06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40.470588235294116"/>
    <n v="24.87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87.66666666666669"/>
    <n v="84.42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72.94444444444446"/>
    <n v="47.09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12.90429799426934"/>
    <n v="78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46.387573964497044"/>
    <n v="62.97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90.675916230366497"/>
    <n v="81.010000000000005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67.740740740740748"/>
    <n v="65.319999999999993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92.49019607843138"/>
    <n v="104.44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82.714285714285708"/>
    <n v="69.989999999999995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54.163920922570014"/>
    <n v="83.02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16.722222222222221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16.87664041994751"/>
    <n v="103.98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52.1538461538462"/>
    <n v="54.93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23.07407407407408"/>
    <n v="51.92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78.63855421686748"/>
    <n v="60.03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55.28169014084506"/>
    <n v="44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61.90634146341463"/>
    <n v="53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24.914285714285715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98.72222222222223"/>
    <n v="75.040000000000006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34.752688172043008"/>
    <n v="35.909999999999997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76.41935483870967"/>
    <n v="36.950000000000003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11.38095238095241"/>
    <n v="63.17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82.044117647058826"/>
    <n v="29.99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24.326030927835053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50.482758620689658"/>
    <n v="75.01000000000000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67"/>
    <n v="101.2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22.84501347708895"/>
    <n v="29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63.4375"/>
    <n v="98.23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56.331688596491226"/>
    <n v="87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44.075000000000003"/>
    <n v="45.21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18.37253218884121"/>
    <n v="37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04.1243169398907"/>
    <n v="94.98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26.64"/>
    <n v="28.96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51.20118343195264"/>
    <n v="55.99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90.063492063492063"/>
    <n v="54.04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71.625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41.04655870445345"/>
    <n v="67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30.579449152542374"/>
    <n v="107.91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08.16455696202532"/>
    <n v="69.010000000000005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33.45505617977528"/>
    <n v="39.01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87.85106382978722"/>
    <n v="110.36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32"/>
    <n v="94.86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75.21428571428567"/>
    <n v="57.9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40.5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84.42857142857142"/>
    <n v="64.959999999999994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85.80555555555554"/>
    <n v="27.01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19"/>
    <n v="50.97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39.234070221066318"/>
    <n v="104.94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78.14"/>
    <n v="84.03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65.15"/>
    <n v="102.86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13.94594594594595"/>
    <n v="39.96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29.828720626631853"/>
    <n v="51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54.27058823529412"/>
    <n v="40.82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36.34156976744185"/>
    <n v="59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12.91666666666663"/>
    <n v="71.16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00.65116279069767"/>
    <n v="99.49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81.348423194303152"/>
    <n v="103.99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16.404761904761905"/>
    <n v="76.56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52.774617067833695"/>
    <n v="87.07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60.20608108108109"/>
    <n v="49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30.73289183222958"/>
    <n v="42.97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13.5"/>
    <n v="33.43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78.62556663644605"/>
    <n v="83.98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20.0566037735849"/>
    <n v="101.42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01.51086956521739"/>
    <n v="109.87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91.5"/>
    <n v="31.92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05.34683098591552"/>
    <n v="70.989999999999995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23.995287958115185"/>
    <n v="77.03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23.77777777777783"/>
    <n v="101.78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47.36"/>
    <n v="51.06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14.5"/>
    <n v="68.0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0.90696409140369971"/>
    <n v="30.8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34.173469387755105"/>
    <n v="27.91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23.948810754912099"/>
    <n v="79.989999999999995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48.072649572649574"/>
    <n v="38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70.145182291666671"/>
    <n v="59.99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29.92307692307691"/>
    <n v="37.04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80.32549019607842"/>
    <n v="99.96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92.32"/>
    <n v="111.68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13.901001112347052"/>
    <n v="36.01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27.07777777777778"/>
    <n v="66.010000000000005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39.857142857142854"/>
    <n v="44.05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12.22929936305732"/>
    <n v="53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70.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19.08974358974359"/>
    <n v="70.91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24.017591339648174"/>
    <n v="98.06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39.31868131868131"/>
    <n v="53.05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39.277108433734938"/>
    <n v="93.14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22.439077144917086"/>
    <n v="58.95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55.779069767441861"/>
    <n v="36.07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42.523125996810208"/>
    <n v="63.03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12"/>
    <n v="84.72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83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01.74563871693866"/>
    <n v="101.98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25.75"/>
    <n v="106.44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45.53947368421052"/>
    <n v="29.98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32.453465346534657"/>
    <n v="85.81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00.33333333333337"/>
    <n v="70.819999999999993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83.904860392967947"/>
    <n v="41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84.19047619047619"/>
    <n v="28.06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55.95180722891567"/>
    <n v="88.0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99.619450317124731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80.3"/>
    <n v="90.34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11.254901960784315"/>
    <n v="63.78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91.740952380952379"/>
    <n v="54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95.521156936261377"/>
    <n v="48.99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02.875"/>
    <n v="63.86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59.24394463667821"/>
    <n v="83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15.022446689113355"/>
    <n v="55.08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82.03846153846155"/>
    <n v="62.04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49.96938775510205"/>
    <n v="104.98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17.22156398104265"/>
    <n v="94.04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37.695968274950431"/>
    <n v="44.01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72.65306122448979"/>
    <n v="92.47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65.98113207547169"/>
    <n v="57.07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24.205617977528089"/>
    <n v="109.08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6"/>
    <n v="39.39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16.329799764428738"/>
    <n v="77.02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76.5"/>
    <n v="92.17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88.803571428571431"/>
    <n v="61.0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63.57142857142858"/>
    <n v="78.06999999999999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70.91376701966715"/>
    <n v="59.99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84.21355932203392"/>
    <n v="110.03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58.6329816768462"/>
    <n v="38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98.511111111111106"/>
    <n v="96.37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43.975381008206334"/>
    <n v="72.9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51.66315789473686"/>
    <n v="26.01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23.63492063492063"/>
    <n v="104.36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39.75"/>
    <n v="102.19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99.33333333333334"/>
    <n v="54.12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37.34482758620689"/>
    <n v="63.22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00.96961063627731"/>
    <n v="104.03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94.16"/>
    <n v="49.99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69.7"/>
    <n v="56.02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12.818181818181818"/>
    <n v="48.81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38.02702702702703"/>
    <n v="60.08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83.813278008298752"/>
    <n v="78.989999999999995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04.60063224446787"/>
    <n v="53.99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44.344086021505376"/>
    <n v="111.46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18.60294117647058"/>
    <n v="60.92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86.03314917127071"/>
    <n v="26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37.33830845771143"/>
    <n v="80.989999999999995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05.65384615384613"/>
    <n v="35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94.142857142857139"/>
    <n v="94.14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54.4"/>
    <n v="52.09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11.88059701492537"/>
    <n v="24.99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69.14814814814815"/>
    <n v="69.22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62.930372148859547"/>
    <n v="93.94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64.927835051546396"/>
    <n v="98.41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18.853658536585368"/>
    <n v="41.78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16.754404145077721"/>
    <n v="65.989999999999995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01.11290322580645"/>
    <n v="72.06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41.50228310502285"/>
    <n v="48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64.016666666666666"/>
    <n v="54.1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52.080459770114942"/>
    <n v="107.8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22.40211640211641"/>
    <n v="67.03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19.50810185185185"/>
    <n v="64.010000000000005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46.79775280898878"/>
    <n v="96.07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50.57142857142856"/>
    <n v="51.18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72.893617021276597"/>
    <n v="43.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79.008248730964468"/>
    <n v="91.02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64.721518987341767"/>
    <n v="50.13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82.028169014084511"/>
    <n v="67.72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37.6666666666667"/>
    <n v="61.04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12.910076530612244"/>
    <n v="80.010000000000005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54.84210526315789"/>
    <n v="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79"/>
    <n v="71.13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08.52773826458036"/>
    <n v="89.99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99.683544303797461"/>
    <n v="43.03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01.59756097560975"/>
    <n v="68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62.09032258064516"/>
    <n v="73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5"/>
    <n v="62.34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06.63492063492063"/>
    <n v="67.099999999999994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28.23628691983123"/>
    <n v="79.98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19.66037735849056"/>
    <n v="62.18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70.73055242390078"/>
    <n v="53.01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87.21212121212122"/>
    <n v="57.74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88.38235294117646"/>
    <n v="40.03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31.29869186046511"/>
    <n v="81.02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83.97435897435895"/>
    <n v="35.049999999999997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20.42"/>
    <n v="102.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19.05607476635515"/>
    <n v="28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13.853658536585366"/>
    <n v="75.73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39.43548387096774"/>
    <n v="45.03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74"/>
    <n v="73.62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55.49056603773585"/>
    <n v="56.99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70.4470588235294"/>
    <n v="85.2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89.515625"/>
    <n v="50.96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49.71428571428572"/>
    <n v="63.56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48.86052366565962"/>
    <n v="81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28.461970393057683"/>
    <n v="86.04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68.02325581395348"/>
    <n v="90.04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19.80078125"/>
    <n v="74.010000000000005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1"/>
    <n v="92.44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59.92152704135736"/>
    <n v="5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79.39215686274508"/>
    <n v="32.979999999999997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77.373333333333335"/>
    <n v="93.6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06.328125"/>
    <n v="69.87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94.25"/>
    <n v="72.13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51.78947368421052"/>
    <n v="30.04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64.582072176949936"/>
    <n v="73.97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62.873684210526314"/>
    <n v="68.66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10.39864864864865"/>
    <n v="59.99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42.859916782246877"/>
    <n v="111.1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83.119402985074629"/>
    <n v="53.04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78.531302876480538"/>
    <n v="55.99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14.09352517985612"/>
    <n v="69.989999999999995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64.537683358624179"/>
    <n v="49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79.411764705882348"/>
    <n v="103.85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11.419117647058824"/>
    <n v="99.1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56.186046511627907"/>
    <n v="107.3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16.501669449081803"/>
    <n v="76.92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19.96808510638297"/>
    <n v="58.13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45.45652173913044"/>
    <n v="103.74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21.38255033557047"/>
    <n v="87.96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48.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92.911504424778755"/>
    <n v="38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88.59979736575481"/>
    <n v="30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41.4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63.056795131845838"/>
    <n v="85.99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48.482333607230899"/>
    <n v="98.01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88.47941026944585"/>
    <n v="44.99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26.84"/>
    <n v="31.01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38.8333333333335"/>
    <n v="59.97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08.38857142857142"/>
    <n v="59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91.47826086956522"/>
    <n v="50.05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42.127533783783782"/>
    <n v="98.97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"/>
    <n v="58.86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60.064638783269963"/>
    <n v="81.010000000000005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47.232808616404306"/>
    <n v="76.01000000000000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81.736263736263737"/>
    <n v="96.6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54.187265917602993"/>
    <n v="76.959999999999994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97.868131868131869"/>
    <n v="67.98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77.239999999999995"/>
    <n v="88.78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33.464735516372798"/>
    <n v="25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39.58823529411765"/>
    <n v="44.92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64.032258064516128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76.15942028985506"/>
    <n v="29.01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20.33818181818182"/>
    <n v="73.5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58.64754098360658"/>
    <n v="107.97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68.85802469135803"/>
    <n v="68.989999999999995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22.0563524590164"/>
    <n v="111.02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55.931783729156137"/>
    <n v="25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43.660714285714285"/>
    <n v="42.16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33.538371411833623"/>
    <n v="47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22.97938144329896"/>
    <n v="36.04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89.74959871589084"/>
    <n v="101.0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83.622641509433961"/>
    <n v="39.93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17.968844221105527"/>
    <n v="83.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36.5"/>
    <n v="39.979999999999997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97.405219780219781"/>
    <n v="47.99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86.386203150461711"/>
    <n v="95.98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50.16666666666666"/>
    <n v="78.73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58.43478260869563"/>
    <n v="56.08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42.85714285714289"/>
    <n v="69.09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67.500714285714281"/>
    <n v="102.05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91.74666666666667"/>
    <n v="107.32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32"/>
    <n v="51.97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29.27586206896552"/>
    <n v="71.14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00.65753424657534"/>
    <n v="106.49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26.61111111111111"/>
    <n v="42.94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42.38"/>
    <n v="30.04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90.63333333333334"/>
    <n v="70.62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63.966740576496676"/>
    <n v="66.02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84.131868131868131"/>
    <n v="96.91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33.93478260869566"/>
    <n v="62.87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59.042047531992687"/>
    <n v="108.99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52.80062063615205"/>
    <n v="27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46.69121140142516"/>
    <n v="65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84.391891891891888"/>
    <n v="111.52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75.02692307692308"/>
    <n v="110.99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54.137931034482762"/>
    <n v="56.75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11.87381703470032"/>
    <n v="97.02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22.7816091954023"/>
    <n v="92.09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99.026517383618156"/>
    <n v="82.99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27.84686346863468"/>
    <n v="103.04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58.61643835616439"/>
    <n v="68.92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07.05882352941171"/>
    <n v="87.74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42.38775510204081"/>
    <n v="75.02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47.86046511627907"/>
    <n v="50.86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20.322580645161292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40.625"/>
    <n v="72.900000000000006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61.94202898550725"/>
    <n v="108.49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72.82077922077923"/>
    <n v="101.98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24.466101694915253"/>
    <n v="44.01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17.65"/>
    <n v="65.94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47.64285714285714"/>
    <n v="24.99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00.20481927710843"/>
    <n v="28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53"/>
    <n v="85.83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37.091954022988503"/>
    <n v="84.92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1"/>
    <n v="90.48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56.50721649484535"/>
    <n v="25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70.40816326530614"/>
    <n v="92.01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34.0595238095238"/>
    <n v="93.0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50.398033126293996"/>
    <n v="61.01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88.815837937384899"/>
    <n v="92.0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65"/>
    <n v="81.1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17.5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85.66071428571428"/>
    <n v="85.22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12.66319444444446"/>
    <n v="110.97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90.25"/>
    <n v="32.97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91.984615384615381"/>
    <n v="96.01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27.00632911392404"/>
    <n v="84.97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19.14285714285717"/>
    <n v="25.01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54.18867924528303"/>
    <n v="66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32.896103896103895"/>
    <n v="87.34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35.8918918918919"/>
    <n v="27.93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5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61"/>
    <n v="31.94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30.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79.1666666666667"/>
    <n v="108.85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26.0833333333333"/>
    <n v="110.76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12.923076923076923"/>
    <n v="29.65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12"/>
    <n v="101.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30.304347826086957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12.50896057347671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28.85714285714286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34.959979476654695"/>
    <n v="110.97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57.2906976744186"/>
    <n v="36.96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32.30555555555554"/>
    <n v="30.97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92.448275862068968"/>
    <n v="47.04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56.70212765957444"/>
    <n v="88.07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68.47017045454547"/>
    <n v="37.01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66.57777777777778"/>
    <n v="26.03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72.07692307692309"/>
    <n v="67.819999999999993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06.85714285714283"/>
    <n v="49.96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64.20608108108104"/>
    <n v="110.02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68.426865671641792"/>
    <n v="89.96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34.351966873706004"/>
    <n v="79.010000000000005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55.4545454545455"/>
    <n v="86.87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77.25714285714287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13.17857142857143"/>
    <n v="26.97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28.18181818181813"/>
    <n v="54.12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08.33333333333334"/>
    <n v="41.04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31.171232876712327"/>
    <n v="55.05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56.967078189300409"/>
    <n v="107.94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86.867834394904463"/>
    <n v="32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70.74418604651163"/>
    <n v="53.9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49.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13.3596256684492"/>
    <n v="33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90.55555555555554"/>
    <n v="43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35.5"/>
    <n v="86.86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10.297872340425531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65.544223826714799"/>
    <n v="33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49.026652452025587"/>
    <n v="68.03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87.92307692307691"/>
    <n v="58.87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80.306347746090154"/>
    <n v="105.05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06.29411764705883"/>
    <n v="33.049999999999997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50.735632183908045"/>
    <n v="78.819999999999993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15.31372549019608"/>
    <n v="68.2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41.22972972972974"/>
    <n v="75.73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15.33745781777277"/>
    <n v="31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93.11940298507463"/>
    <n v="101.88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29.73333333333335"/>
    <n v="52.88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99.66339869281046"/>
    <n v="71.010000000000005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88.166666666666671"/>
    <n v="102.39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37.233333333333334"/>
    <n v="74.47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30.540075309306079"/>
    <n v="51.0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25.714285714285715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34"/>
    <n v="97.14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85.909090909091"/>
    <n v="72.069999999999993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25.39393939393939"/>
    <n v="75.23999999999999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14.394366197183098"/>
    <n v="32.97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54.807692307692307"/>
    <n v="54.81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09.63157894736842"/>
    <n v="45.0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88.47058823529412"/>
    <n v="52.96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87.008284023668637"/>
    <n v="60.02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02.91304347826087"/>
    <n v="44.03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97.03225806451613"/>
    <n v="86.03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07"/>
    <n v="28.01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68.73076923076923"/>
    <n v="32.049999999999997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50.845360824742265"/>
    <n v="73.61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80.2857142857142"/>
    <n v="108.71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64"/>
    <n v="42.98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30.442307692307693"/>
    <n v="83.32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62.88068181818182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93.125"/>
    <n v="55.93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77.1027027027027"/>
    <n v="105.0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25.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39.40625"/>
    <n v="112.66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92.1875"/>
    <n v="81.94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30.23333333333332"/>
    <n v="64.05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15.21739130434787"/>
    <n v="106.39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68.79532163742692"/>
    <n v="76.010000000000005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94.8571428571429"/>
    <n v="111.07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50.662921348314605"/>
    <n v="95.94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00.6"/>
    <n v="43.04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91.28571428571428"/>
    <n v="67.97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49.96666666666664"/>
    <n v="89.99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57.07317073170731"/>
    <n v="58.1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26.48941176470588"/>
    <n v="84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87.5"/>
    <n v="88.8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57.03571428571428"/>
    <n v="65.959999999999994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66.69565217391306"/>
    <n v="74.8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69"/>
    <n v="69.989999999999995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51.34375"/>
    <n v="32.01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"/>
    <n v="64.73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08.97734294541709"/>
    <n v="25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15.17592592592592"/>
    <n v="104.98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57.69117647058823"/>
    <n v="64.98999999999999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53.8082191780822"/>
    <n v="94.35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89.738979118329468"/>
    <n v="44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75.135802469135797"/>
    <n v="64.739999999999995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52.88135593220341"/>
    <n v="84.0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38.90625"/>
    <n v="34.06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90.18181818181819"/>
    <n v="93.27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00.24333619948409"/>
    <n v="33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42.75824175824175"/>
    <n v="83.8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63.13333333333333"/>
    <n v="63.99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30.71590909090909"/>
    <n v="81.91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99.397727272727266"/>
    <n v="93.05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97.54935622317598"/>
    <n v="101.98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08.5"/>
    <n v="105.94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37.74468085106383"/>
    <n v="101.5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38.46875"/>
    <n v="62.97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33.08955223880596"/>
    <n v="29.05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07.8"/>
    <n v="77.93000000000000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51.122448979591837"/>
    <n v="80.8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52.05847953216369"/>
    <n v="76.010000000000005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13.63099415204678"/>
    <n v="72.989999999999995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02.37606837606837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56.58333333333331"/>
    <n v="54.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39.8679245283019"/>
    <n v="32.950000000000003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69.45"/>
    <n v="79.3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35.534246575342465"/>
    <n v="41.17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51.65"/>
    <n v="77.430000000000007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05.875"/>
    <n v="57.16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87.42857142857142"/>
    <n v="77.180000000000007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86.78571428571428"/>
    <n v="24.95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47.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85.82098765432099"/>
    <n v="46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43.241247264770237"/>
    <n v="88.02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62.4375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84.84285714285716"/>
    <n v="102.6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23.703520691785052"/>
    <n v="72.959999999999994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89.870129870129873"/>
    <n v="57.1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72.6041958041958"/>
    <n v="84.01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70.04255319148936"/>
    <n v="98.67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88.28503562945369"/>
    <n v="42.01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46.93532338308455"/>
    <n v="32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69.177215189873422"/>
    <n v="81.569999999999993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25.433734939759034"/>
    <n v="37.04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77.400977995110026"/>
    <n v="103.03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37.481481481481481"/>
    <n v="84.33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43.79999999999995"/>
    <n v="102.6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28.52189349112427"/>
    <n v="79.989999999999995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38.948339483394832"/>
    <n v="70.06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70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37.91176470588235"/>
    <n v="41.91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64.036299765807968"/>
    <n v="57.99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18.27777777777777"/>
    <n v="40.94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84.824037184594957"/>
    <n v="70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29.346153846153847"/>
    <n v="73.84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09.89655172413794"/>
    <n v="41.98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69.78571428571428"/>
    <n v="77.930000000000007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15.95907738095238"/>
    <n v="106.02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58.60000000000002"/>
    <n v="47.02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30.58333333333334"/>
    <n v="76.02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28.21428571428572"/>
    <n v="54.12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88.70588235294119"/>
    <n v="57.29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07"/>
    <n v="103.81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74.43434343434342"/>
    <n v="105.03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27.693181818181817"/>
    <n v="90.26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52.479620323841431"/>
    <n v="76.98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07.09677419354841"/>
    <n v="102.6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56.17857142857142"/>
    <n v="55.0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52.42857142857142"/>
    <n v="32.130000000000003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68"/>
    <n v="50.64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12.23076923076923"/>
    <n v="49.69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63.98734177215189"/>
    <n v="54.89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62.98181818181817"/>
    <n v="46.93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20.252747252747252"/>
    <n v="44.95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19.24083769633506"/>
    <n v="3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78.94444444444446"/>
    <n v="107.76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19.556634304207119"/>
    <n v="102.08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98.94827586206895"/>
    <n v="24.98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95"/>
    <n v="79.94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50.621082621082621"/>
    <n v="67.95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57.4375"/>
    <n v="26.07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55.62827640984909"/>
    <n v="105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36.297297297297298"/>
    <n v="25.83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58.25"/>
    <n v="77.67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37.39473684210526"/>
    <n v="57.83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58.75"/>
    <n v="92.96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82.56603773584905"/>
    <n v="37.950000000000003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0.75436408977556113"/>
    <n v="31.8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75.95330739299609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37.88235294117646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88.05076142131981"/>
    <n v="84.01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24.06666666666666"/>
    <n v="103.42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18.126436781609197"/>
    <n v="105.13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45.847222222222221"/>
    <n v="89.22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17.31541218637993"/>
    <n v="52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17.30909090909091"/>
    <n v="64.959999999999994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12.28571428571429"/>
    <n v="46.24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72.518987341772146"/>
    <n v="51.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12.30434782608697"/>
    <n v="33.909999999999997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39.74657534246575"/>
    <n v="92.0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81.93548387096774"/>
    <n v="107.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64.13114754098362"/>
    <n v="75.84999999999999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2"/>
    <n v="80.48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49.64385964912281"/>
    <n v="86.98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09.70652173913044"/>
    <n v="105.14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49.217948717948715"/>
    <n v="57.3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62.232323232323232"/>
    <n v="93.35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13.05813953488372"/>
    <n v="71.989999999999995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64.635416666666671"/>
    <n v="92.61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59.58666666666667"/>
    <n v="104.99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81.42"/>
    <n v="30.96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32.444767441860463"/>
    <n v="33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"/>
    <n v="84.19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26.694444444444443"/>
    <n v="73.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62.957446808510639"/>
    <n v="36.99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61.35593220338984"/>
    <n v="46.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96.9379310344827"/>
    <n v="102.02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70.094158075601371"/>
    <n v="45.01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60"/>
    <n v="94.29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67.09859154929575"/>
    <n v="101.02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09"/>
    <n v="97.0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19.028784648187631"/>
    <n v="43.01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26.87755102040816"/>
    <n v="94.92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34.63636363636363"/>
    <n v="72.150000000000006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3"/>
    <n v="51.01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85.054545454545448"/>
    <n v="85.05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19.29824561403508"/>
    <n v="43.87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96.02777777777777"/>
    <n v="40.06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84.694915254237287"/>
    <n v="43.83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55.7837837837838"/>
    <n v="84.93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86.40909090909093"/>
    <n v="41.07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92.23529411764707"/>
    <n v="54.97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37.0339366515837"/>
    <n v="77.010000000000005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38.20833333333331"/>
    <n v="71.2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08.22784810126582"/>
    <n v="91.9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60.757639620653322"/>
    <n v="97.07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27.725490196078432"/>
    <n v="58.92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28.39344262295083"/>
    <n v="58.02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21.615194054500414"/>
    <n v="103.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73.875"/>
    <n v="93.47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54.92592592592592"/>
    <n v="61.97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22.14999999999998"/>
    <n v="92.0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73.957142857142856"/>
    <n v="77.27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64.1"/>
    <n v="93.92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43.26245847176079"/>
    <n v="84.97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40.281762295081968"/>
    <n v="105.9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78.22388059701493"/>
    <n v="36.97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84.930555555555557"/>
    <n v="81.53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45.93648334624322"/>
    <n v="81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52.46153846153845"/>
    <n v="26.01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67.129542790152399"/>
    <n v="2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40.307692307692307"/>
    <n v="34.17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16.79032258064515"/>
    <n v="28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52.117021276595743"/>
    <n v="76.5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99.58333333333331"/>
    <n v="53.05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87.679487179487182"/>
    <n v="106.86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13.17346938775511"/>
    <n v="46.02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26.54838709677421"/>
    <n v="100.17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77.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52.496810772501775"/>
    <n v="87.97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57.46762589928056"/>
    <n v="75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72.939393939393938"/>
    <n v="42.98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60.565789473684212"/>
    <n v="33.119999999999997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56.791291291291294"/>
    <n v="101.13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56.542754275427541"/>
    <n v="55.99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6113FC-0E76-40C4-8BF0-734F2030A42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F8" firstHeaderRow="1" firstDataRow="2" firstDataCol="1" rowPageCount="2" colPageCount="1"/>
  <pivotFields count="18">
    <pivotField showAll="0"/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axis="axisCol" dataField="1" showAll="0">
      <items count="5">
        <item sd="0"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0">
        <item h="1" x="4"/>
        <item h="1" x="0"/>
        <item h="1" x="6"/>
        <item x="8"/>
        <item h="1" x="1"/>
        <item h="1" x="7"/>
        <item h="1" x="5"/>
        <item h="1"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3">
    <i>
      <x v="1"/>
    </i>
    <i>
      <x v="1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E531B8-C5E1-48BB-BB6B-71A9E8C22EC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30AD8D-B428-4FED-ABC3-3AFEBDC1EC06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n="Ba"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4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740B-B3F9-4EA3-B7C1-64C4A86686A4}">
  <dimension ref="A1:F8"/>
  <sheetViews>
    <sheetView workbookViewId="0">
      <selection activeCell="B10" sqref="B10"/>
    </sheetView>
  </sheetViews>
  <sheetFormatPr defaultRowHeight="15.5" x14ac:dyDescent="0.35"/>
  <cols>
    <col min="1" max="1" width="15.83203125" bestFit="1" customWidth="1"/>
    <col min="2" max="2" width="16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4" t="s">
        <v>6</v>
      </c>
      <c r="B1" t="s">
        <v>2068</v>
      </c>
    </row>
    <row r="2" spans="1:6" x14ac:dyDescent="0.35">
      <c r="A2" s="4" t="s">
        <v>2031</v>
      </c>
      <c r="B2" t="s">
        <v>2120</v>
      </c>
    </row>
    <row r="4" spans="1:6" x14ac:dyDescent="0.35">
      <c r="A4" s="4" t="s">
        <v>2070</v>
      </c>
      <c r="B4" s="4" t="s">
        <v>2069</v>
      </c>
    </row>
    <row r="5" spans="1:6" x14ac:dyDescent="0.35">
      <c r="A5" s="4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5">
      <c r="A6" s="5" t="s">
        <v>2065</v>
      </c>
      <c r="E6">
        <v>4</v>
      </c>
      <c r="F6">
        <v>4</v>
      </c>
    </row>
    <row r="7" spans="1:6" x14ac:dyDescent="0.35">
      <c r="A7" s="5" t="s">
        <v>2040</v>
      </c>
      <c r="B7">
        <v>23</v>
      </c>
      <c r="C7">
        <v>132</v>
      </c>
      <c r="D7">
        <v>2</v>
      </c>
      <c r="E7">
        <v>187</v>
      </c>
      <c r="F7">
        <v>344</v>
      </c>
    </row>
    <row r="8" spans="1:6" x14ac:dyDescent="0.35">
      <c r="A8" s="5" t="s">
        <v>2067</v>
      </c>
      <c r="B8">
        <v>23</v>
      </c>
      <c r="C8">
        <v>132</v>
      </c>
      <c r="D8">
        <v>2</v>
      </c>
      <c r="E8">
        <v>191</v>
      </c>
      <c r="F8">
        <v>348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0967-ED79-480B-81F3-DE52105F582E}">
  <dimension ref="A2:P567"/>
  <sheetViews>
    <sheetView workbookViewId="0">
      <selection activeCell="G6" sqref="G6:J17"/>
    </sheetView>
  </sheetViews>
  <sheetFormatPr defaultRowHeight="15.5" x14ac:dyDescent="0.35"/>
  <cols>
    <col min="1" max="1" width="12.58203125" bestFit="1" customWidth="1"/>
    <col min="2" max="2" width="17.58203125" bestFit="1" customWidth="1"/>
    <col min="3" max="3" width="17.08203125" bestFit="1" customWidth="1"/>
    <col min="4" max="4" width="17.58203125" bestFit="1" customWidth="1"/>
    <col min="5" max="5" width="9.75" bestFit="1" customWidth="1"/>
    <col min="13" max="13" width="13.5" bestFit="1" customWidth="1"/>
    <col min="15" max="15" width="17.58203125" bestFit="1" customWidth="1"/>
  </cols>
  <sheetData>
    <row r="2" spans="1:16" x14ac:dyDescent="0.35">
      <c r="A2" s="1" t="s">
        <v>4</v>
      </c>
      <c r="B2" s="1" t="s">
        <v>5</v>
      </c>
      <c r="C2" t="s">
        <v>2118</v>
      </c>
      <c r="L2" s="1" t="s">
        <v>4</v>
      </c>
      <c r="M2" s="1" t="s">
        <v>5</v>
      </c>
      <c r="N2" t="s">
        <v>2119</v>
      </c>
    </row>
    <row r="3" spans="1:16" x14ac:dyDescent="0.35">
      <c r="A3" t="s">
        <v>20</v>
      </c>
      <c r="B3">
        <v>158</v>
      </c>
      <c r="C3" t="b">
        <f t="shared" ref="C3:C66" si="0">OR(B3&lt;$E$18,B3&gt;$E$19)</f>
        <v>0</v>
      </c>
      <c r="K3">
        <v>1</v>
      </c>
      <c r="L3" t="s">
        <v>14</v>
      </c>
      <c r="M3">
        <v>0</v>
      </c>
      <c r="N3" t="b">
        <f>OR(M3&lt;$P$18,M3&gt;$P$19)</f>
        <v>0</v>
      </c>
    </row>
    <row r="4" spans="1:16" x14ac:dyDescent="0.35">
      <c r="A4" t="s">
        <v>20</v>
      </c>
      <c r="B4">
        <v>1425</v>
      </c>
      <c r="C4" t="b">
        <f t="shared" si="0"/>
        <v>0</v>
      </c>
      <c r="K4">
        <v>2</v>
      </c>
      <c r="L4" t="s">
        <v>14</v>
      </c>
      <c r="M4">
        <v>24</v>
      </c>
      <c r="N4" t="b">
        <f t="shared" ref="N4:N67" si="1">OR(M4&lt;$P$18,M4&gt;$P$19)</f>
        <v>0</v>
      </c>
    </row>
    <row r="5" spans="1:16" x14ac:dyDescent="0.35">
      <c r="A5" t="s">
        <v>20</v>
      </c>
      <c r="B5">
        <v>174</v>
      </c>
      <c r="C5" t="b">
        <f t="shared" si="0"/>
        <v>0</v>
      </c>
      <c r="K5">
        <v>3</v>
      </c>
      <c r="L5" t="s">
        <v>14</v>
      </c>
      <c r="M5">
        <v>53</v>
      </c>
      <c r="N5" t="b">
        <f t="shared" si="1"/>
        <v>0</v>
      </c>
    </row>
    <row r="6" spans="1:16" x14ac:dyDescent="0.35">
      <c r="A6" t="s">
        <v>20</v>
      </c>
      <c r="B6">
        <v>227</v>
      </c>
      <c r="C6" t="b">
        <f t="shared" si="0"/>
        <v>0</v>
      </c>
      <c r="D6" t="s">
        <v>2117</v>
      </c>
      <c r="E6">
        <f>_xlfn.MODE.SNGL(B3:B567)</f>
        <v>85</v>
      </c>
      <c r="G6" s="10" t="s">
        <v>2122</v>
      </c>
      <c r="H6" s="10"/>
      <c r="I6" s="10"/>
      <c r="J6" s="10"/>
      <c r="K6">
        <v>4</v>
      </c>
      <c r="L6" t="s">
        <v>14</v>
      </c>
      <c r="M6">
        <v>18</v>
      </c>
      <c r="N6" t="b">
        <f t="shared" si="1"/>
        <v>0</v>
      </c>
      <c r="O6" t="s">
        <v>2117</v>
      </c>
      <c r="P6">
        <f>_xlfn.MODE.SNGL(M3:M366)</f>
        <v>1</v>
      </c>
    </row>
    <row r="7" spans="1:16" x14ac:dyDescent="0.35">
      <c r="A7" t="s">
        <v>20</v>
      </c>
      <c r="B7">
        <v>220</v>
      </c>
      <c r="C7" t="b">
        <f t="shared" si="0"/>
        <v>0</v>
      </c>
      <c r="D7" t="s">
        <v>2105</v>
      </c>
      <c r="E7">
        <f>AVERAGE(B3:B567)</f>
        <v>851.14690265486729</v>
      </c>
      <c r="G7" s="10"/>
      <c r="H7" s="10"/>
      <c r="I7" s="10"/>
      <c r="J7" s="10"/>
      <c r="K7">
        <v>5</v>
      </c>
      <c r="L7" t="s">
        <v>14</v>
      </c>
      <c r="M7">
        <v>44</v>
      </c>
      <c r="N7" t="b">
        <f t="shared" si="1"/>
        <v>0</v>
      </c>
      <c r="O7" t="s">
        <v>2105</v>
      </c>
      <c r="P7">
        <f>AVEDEV(M3:M366)</f>
        <v>661.05325443786876</v>
      </c>
    </row>
    <row r="8" spans="1:16" x14ac:dyDescent="0.35">
      <c r="A8" t="s">
        <v>20</v>
      </c>
      <c r="B8">
        <v>98</v>
      </c>
      <c r="C8" t="b">
        <f t="shared" si="0"/>
        <v>0</v>
      </c>
      <c r="D8" t="s">
        <v>2106</v>
      </c>
      <c r="E8">
        <f>MEDIAN(B3:B567)</f>
        <v>201</v>
      </c>
      <c r="G8" s="10"/>
      <c r="H8" s="10"/>
      <c r="I8" s="10"/>
      <c r="J8" s="10"/>
      <c r="K8">
        <v>6</v>
      </c>
      <c r="L8" t="s">
        <v>14</v>
      </c>
      <c r="M8">
        <v>27</v>
      </c>
      <c r="N8" t="b">
        <f t="shared" si="1"/>
        <v>0</v>
      </c>
      <c r="O8" t="s">
        <v>2106</v>
      </c>
      <c r="P8">
        <f>MEDIAN(M3:M366)</f>
        <v>114.5</v>
      </c>
    </row>
    <row r="9" spans="1:16" x14ac:dyDescent="0.35">
      <c r="A9" t="s">
        <v>20</v>
      </c>
      <c r="B9">
        <v>100</v>
      </c>
      <c r="C9" t="b">
        <f t="shared" si="0"/>
        <v>0</v>
      </c>
      <c r="D9" t="s">
        <v>2107</v>
      </c>
      <c r="E9">
        <f>MIN(B3:B567)</f>
        <v>16</v>
      </c>
      <c r="G9" s="10"/>
      <c r="H9" s="10"/>
      <c r="I9" s="10"/>
      <c r="J9" s="10"/>
      <c r="K9">
        <v>7</v>
      </c>
      <c r="L9" t="s">
        <v>14</v>
      </c>
      <c r="M9">
        <v>55</v>
      </c>
      <c r="N9" t="b">
        <f t="shared" si="1"/>
        <v>0</v>
      </c>
      <c r="O9" t="s">
        <v>2107</v>
      </c>
      <c r="P9">
        <f>MIN(M3:M366)</f>
        <v>0</v>
      </c>
    </row>
    <row r="10" spans="1:16" x14ac:dyDescent="0.35">
      <c r="A10" t="s">
        <v>20</v>
      </c>
      <c r="B10">
        <v>1249</v>
      </c>
      <c r="C10" t="b">
        <f t="shared" si="0"/>
        <v>0</v>
      </c>
      <c r="D10" t="s">
        <v>2108</v>
      </c>
      <c r="E10">
        <f>MAX(B3:B567)</f>
        <v>7295</v>
      </c>
      <c r="G10" s="10"/>
      <c r="H10" s="10"/>
      <c r="I10" s="10"/>
      <c r="J10" s="10"/>
      <c r="K10">
        <v>8</v>
      </c>
      <c r="L10" t="s">
        <v>14</v>
      </c>
      <c r="M10">
        <v>200</v>
      </c>
      <c r="N10" t="b">
        <f t="shared" si="1"/>
        <v>0</v>
      </c>
      <c r="O10" t="s">
        <v>2108</v>
      </c>
      <c r="P10">
        <f>MAX(M3:M366)</f>
        <v>6080</v>
      </c>
    </row>
    <row r="11" spans="1:16" x14ac:dyDescent="0.35">
      <c r="A11" t="s">
        <v>20</v>
      </c>
      <c r="B11">
        <v>1396</v>
      </c>
      <c r="C11" t="b">
        <f t="shared" si="0"/>
        <v>0</v>
      </c>
      <c r="D11" t="s">
        <v>2109</v>
      </c>
      <c r="E11">
        <f>_xlfn.VAR.P(B3:B567)</f>
        <v>1603373.7324019109</v>
      </c>
      <c r="G11" s="10"/>
      <c r="H11" s="10"/>
      <c r="I11" s="10"/>
      <c r="J11" s="10"/>
      <c r="K11">
        <v>9</v>
      </c>
      <c r="L11" t="s">
        <v>14</v>
      </c>
      <c r="M11">
        <v>452</v>
      </c>
      <c r="N11" t="b">
        <f t="shared" si="1"/>
        <v>0</v>
      </c>
      <c r="O11" t="s">
        <v>2109</v>
      </c>
      <c r="P11">
        <f>_xlfn.VAR.P(M3:M366)</f>
        <v>921574.68174133555</v>
      </c>
    </row>
    <row r="12" spans="1:16" x14ac:dyDescent="0.35">
      <c r="A12" t="s">
        <v>20</v>
      </c>
      <c r="B12">
        <v>890</v>
      </c>
      <c r="C12" t="b">
        <f t="shared" si="0"/>
        <v>0</v>
      </c>
      <c r="D12" t="s">
        <v>2110</v>
      </c>
      <c r="E12">
        <f>_xlfn.STDEV.P(B3:B567)</f>
        <v>1266.2439466397898</v>
      </c>
      <c r="G12" s="10"/>
      <c r="H12" s="10"/>
      <c r="I12" s="10"/>
      <c r="J12" s="10"/>
      <c r="K12">
        <v>10</v>
      </c>
      <c r="L12" t="s">
        <v>14</v>
      </c>
      <c r="M12">
        <v>674</v>
      </c>
      <c r="N12" t="b">
        <f t="shared" si="1"/>
        <v>0</v>
      </c>
      <c r="O12" t="s">
        <v>2110</v>
      </c>
      <c r="P12">
        <f>_xlfn.STDEV.P(M3:M366)</f>
        <v>959.98681331637863</v>
      </c>
    </row>
    <row r="13" spans="1:16" x14ac:dyDescent="0.35">
      <c r="A13" t="s">
        <v>20</v>
      </c>
      <c r="B13">
        <v>142</v>
      </c>
      <c r="C13" t="b">
        <f t="shared" si="0"/>
        <v>0</v>
      </c>
      <c r="G13" s="10"/>
      <c r="H13" s="10"/>
      <c r="I13" s="10"/>
      <c r="J13" s="10"/>
      <c r="K13">
        <v>11</v>
      </c>
      <c r="L13" t="s">
        <v>14</v>
      </c>
      <c r="M13">
        <v>558</v>
      </c>
      <c r="N13" t="b">
        <f t="shared" si="1"/>
        <v>0</v>
      </c>
    </row>
    <row r="14" spans="1:16" x14ac:dyDescent="0.35">
      <c r="A14" t="s">
        <v>20</v>
      </c>
      <c r="B14">
        <v>2673</v>
      </c>
      <c r="C14" t="b">
        <f t="shared" si="0"/>
        <v>0</v>
      </c>
      <c r="D14" t="s">
        <v>2111</v>
      </c>
      <c r="E14">
        <f>_xlfn.QUARTILE.EXC(B3:B567,1)</f>
        <v>127.5</v>
      </c>
      <c r="G14" s="10"/>
      <c r="H14" s="10"/>
      <c r="I14" s="10"/>
      <c r="J14" s="10"/>
      <c r="K14">
        <v>12</v>
      </c>
      <c r="L14" t="s">
        <v>14</v>
      </c>
      <c r="M14">
        <v>15</v>
      </c>
      <c r="N14" t="b">
        <f t="shared" si="1"/>
        <v>0</v>
      </c>
      <c r="O14" t="s">
        <v>2111</v>
      </c>
      <c r="P14">
        <f>_xlfn.QUARTILE.EXC(M3:M567,1)</f>
        <v>38</v>
      </c>
    </row>
    <row r="15" spans="1:16" x14ac:dyDescent="0.35">
      <c r="A15" t="s">
        <v>20</v>
      </c>
      <c r="B15">
        <v>163</v>
      </c>
      <c r="C15" t="b">
        <f t="shared" si="0"/>
        <v>0</v>
      </c>
      <c r="D15" t="s">
        <v>2112</v>
      </c>
      <c r="E15">
        <f>_xlfn.QUARTILE.EXC(B3:B567,2)</f>
        <v>201</v>
      </c>
      <c r="G15" s="10"/>
      <c r="H15" s="10"/>
      <c r="I15" s="10"/>
      <c r="J15" s="10"/>
      <c r="K15">
        <v>13</v>
      </c>
      <c r="L15" t="s">
        <v>14</v>
      </c>
      <c r="M15">
        <v>2307</v>
      </c>
      <c r="N15" t="b">
        <f t="shared" si="1"/>
        <v>1</v>
      </c>
      <c r="O15" t="s">
        <v>2112</v>
      </c>
      <c r="P15">
        <f>_xlfn.QUARTILE.EXC(M3:M567,2)</f>
        <v>114.5</v>
      </c>
    </row>
    <row r="16" spans="1:16" x14ac:dyDescent="0.35">
      <c r="A16" t="s">
        <v>20</v>
      </c>
      <c r="B16">
        <v>2220</v>
      </c>
      <c r="C16" t="b">
        <f t="shared" si="0"/>
        <v>0</v>
      </c>
      <c r="D16" t="s">
        <v>2113</v>
      </c>
      <c r="E16">
        <f>_xlfn.QUARTILE.EXC(B3:B567,3)</f>
        <v>1288.5</v>
      </c>
      <c r="G16" s="10"/>
      <c r="H16" s="10"/>
      <c r="I16" s="10"/>
      <c r="J16" s="10"/>
      <c r="K16">
        <v>14</v>
      </c>
      <c r="L16" t="s">
        <v>14</v>
      </c>
      <c r="M16">
        <v>88</v>
      </c>
      <c r="N16" t="b">
        <f t="shared" si="1"/>
        <v>0</v>
      </c>
      <c r="O16" t="s">
        <v>2113</v>
      </c>
      <c r="P16">
        <f>_xlfn.QUARTILE.EXC(M3:M567,3)</f>
        <v>789.5</v>
      </c>
    </row>
    <row r="17" spans="1:16" x14ac:dyDescent="0.35">
      <c r="A17" t="s">
        <v>20</v>
      </c>
      <c r="B17">
        <v>1606</v>
      </c>
      <c r="C17" t="b">
        <f t="shared" si="0"/>
        <v>0</v>
      </c>
      <c r="D17" t="s">
        <v>2114</v>
      </c>
      <c r="E17">
        <f>E16-E14</f>
        <v>1161</v>
      </c>
      <c r="G17" s="10"/>
      <c r="H17" s="10"/>
      <c r="I17" s="10"/>
      <c r="J17" s="10"/>
      <c r="K17">
        <v>15</v>
      </c>
      <c r="L17" t="s">
        <v>14</v>
      </c>
      <c r="M17">
        <v>48</v>
      </c>
      <c r="N17" t="b">
        <f t="shared" si="1"/>
        <v>0</v>
      </c>
      <c r="O17" t="s">
        <v>2114</v>
      </c>
      <c r="P17">
        <f>P16-P14</f>
        <v>751.5</v>
      </c>
    </row>
    <row r="18" spans="1:16" x14ac:dyDescent="0.35">
      <c r="A18" t="s">
        <v>20</v>
      </c>
      <c r="B18">
        <v>129</v>
      </c>
      <c r="C18" t="b">
        <f t="shared" si="0"/>
        <v>0</v>
      </c>
      <c r="D18" t="s">
        <v>2115</v>
      </c>
      <c r="E18">
        <f>E14-1.5*E17</f>
        <v>-1614</v>
      </c>
      <c r="K18">
        <v>16</v>
      </c>
      <c r="L18" t="s">
        <v>14</v>
      </c>
      <c r="M18">
        <v>1</v>
      </c>
      <c r="N18" t="b">
        <f t="shared" si="1"/>
        <v>0</v>
      </c>
      <c r="O18" t="s">
        <v>2115</v>
      </c>
      <c r="P18">
        <f>P14-1.5*P17</f>
        <v>-1089.25</v>
      </c>
    </row>
    <row r="19" spans="1:16" x14ac:dyDescent="0.35">
      <c r="A19" t="s">
        <v>20</v>
      </c>
      <c r="B19">
        <v>226</v>
      </c>
      <c r="C19" t="b">
        <f t="shared" si="0"/>
        <v>0</v>
      </c>
      <c r="D19" t="s">
        <v>2116</v>
      </c>
      <c r="E19">
        <f>E16+1.5*E17</f>
        <v>3030</v>
      </c>
      <c r="K19">
        <v>17</v>
      </c>
      <c r="L19" t="s">
        <v>14</v>
      </c>
      <c r="M19">
        <v>1467</v>
      </c>
      <c r="N19" t="b">
        <f t="shared" si="1"/>
        <v>0</v>
      </c>
      <c r="O19" t="s">
        <v>2116</v>
      </c>
      <c r="P19">
        <f>P16+1.5*P17</f>
        <v>1916.75</v>
      </c>
    </row>
    <row r="20" spans="1:16" x14ac:dyDescent="0.35">
      <c r="A20" t="s">
        <v>20</v>
      </c>
      <c r="B20">
        <v>5419</v>
      </c>
      <c r="C20" t="b">
        <f t="shared" si="0"/>
        <v>1</v>
      </c>
      <c r="K20">
        <v>18</v>
      </c>
      <c r="L20" t="s">
        <v>14</v>
      </c>
      <c r="M20">
        <v>75</v>
      </c>
      <c r="N20" t="b">
        <f t="shared" si="1"/>
        <v>0</v>
      </c>
    </row>
    <row r="21" spans="1:16" x14ac:dyDescent="0.35">
      <c r="A21" t="s">
        <v>20</v>
      </c>
      <c r="B21">
        <v>165</v>
      </c>
      <c r="C21" t="b">
        <f t="shared" si="0"/>
        <v>0</v>
      </c>
      <c r="K21">
        <v>19</v>
      </c>
      <c r="L21" t="s">
        <v>14</v>
      </c>
      <c r="M21">
        <v>120</v>
      </c>
      <c r="N21" t="b">
        <f t="shared" si="1"/>
        <v>0</v>
      </c>
    </row>
    <row r="22" spans="1:16" x14ac:dyDescent="0.35">
      <c r="A22" t="s">
        <v>20</v>
      </c>
      <c r="B22">
        <v>1965</v>
      </c>
      <c r="C22" t="b">
        <f t="shared" si="0"/>
        <v>0</v>
      </c>
      <c r="K22">
        <v>20</v>
      </c>
      <c r="L22" t="s">
        <v>14</v>
      </c>
      <c r="M22">
        <v>2253</v>
      </c>
      <c r="N22" t="b">
        <f t="shared" si="1"/>
        <v>1</v>
      </c>
    </row>
    <row r="23" spans="1:16" x14ac:dyDescent="0.35">
      <c r="A23" t="s">
        <v>20</v>
      </c>
      <c r="B23">
        <v>16</v>
      </c>
      <c r="C23" t="b">
        <f t="shared" si="0"/>
        <v>0</v>
      </c>
      <c r="K23">
        <v>21</v>
      </c>
      <c r="L23" t="s">
        <v>14</v>
      </c>
      <c r="M23">
        <v>5</v>
      </c>
      <c r="N23" t="b">
        <f t="shared" si="1"/>
        <v>0</v>
      </c>
    </row>
    <row r="24" spans="1:16" x14ac:dyDescent="0.35">
      <c r="A24" t="s">
        <v>20</v>
      </c>
      <c r="B24">
        <v>107</v>
      </c>
      <c r="C24" t="b">
        <f t="shared" si="0"/>
        <v>0</v>
      </c>
      <c r="K24">
        <v>22</v>
      </c>
      <c r="L24" t="s">
        <v>14</v>
      </c>
      <c r="M24">
        <v>38</v>
      </c>
      <c r="N24" t="b">
        <f t="shared" si="1"/>
        <v>0</v>
      </c>
    </row>
    <row r="25" spans="1:16" x14ac:dyDescent="0.35">
      <c r="A25" t="s">
        <v>20</v>
      </c>
      <c r="B25">
        <v>134</v>
      </c>
      <c r="C25" t="b">
        <f t="shared" si="0"/>
        <v>0</v>
      </c>
      <c r="K25">
        <v>23</v>
      </c>
      <c r="L25" t="s">
        <v>14</v>
      </c>
      <c r="M25">
        <v>12</v>
      </c>
      <c r="N25" t="b">
        <f t="shared" si="1"/>
        <v>0</v>
      </c>
    </row>
    <row r="26" spans="1:16" x14ac:dyDescent="0.35">
      <c r="A26" t="s">
        <v>20</v>
      </c>
      <c r="B26">
        <v>198</v>
      </c>
      <c r="C26" t="b">
        <f t="shared" si="0"/>
        <v>0</v>
      </c>
      <c r="K26">
        <v>24</v>
      </c>
      <c r="L26" t="s">
        <v>14</v>
      </c>
      <c r="M26">
        <v>1684</v>
      </c>
      <c r="N26" t="b">
        <f t="shared" si="1"/>
        <v>0</v>
      </c>
    </row>
    <row r="27" spans="1:16" x14ac:dyDescent="0.35">
      <c r="A27" t="s">
        <v>20</v>
      </c>
      <c r="B27">
        <v>111</v>
      </c>
      <c r="C27" t="b">
        <f t="shared" si="0"/>
        <v>0</v>
      </c>
      <c r="K27">
        <v>25</v>
      </c>
      <c r="L27" t="s">
        <v>14</v>
      </c>
      <c r="M27">
        <v>56</v>
      </c>
      <c r="N27" t="b">
        <f t="shared" si="1"/>
        <v>0</v>
      </c>
    </row>
    <row r="28" spans="1:16" x14ac:dyDescent="0.35">
      <c r="A28" t="s">
        <v>20</v>
      </c>
      <c r="B28">
        <v>222</v>
      </c>
      <c r="C28" t="b">
        <f t="shared" si="0"/>
        <v>0</v>
      </c>
      <c r="K28">
        <v>26</v>
      </c>
      <c r="L28" t="s">
        <v>14</v>
      </c>
      <c r="M28">
        <v>838</v>
      </c>
      <c r="N28" t="b">
        <f t="shared" si="1"/>
        <v>0</v>
      </c>
    </row>
    <row r="29" spans="1:16" x14ac:dyDescent="0.35">
      <c r="A29" t="s">
        <v>20</v>
      </c>
      <c r="B29">
        <v>6212</v>
      </c>
      <c r="C29" t="b">
        <f t="shared" si="0"/>
        <v>1</v>
      </c>
      <c r="K29">
        <v>27</v>
      </c>
      <c r="L29" t="s">
        <v>14</v>
      </c>
      <c r="M29">
        <v>1000</v>
      </c>
      <c r="N29" t="b">
        <f t="shared" si="1"/>
        <v>0</v>
      </c>
    </row>
    <row r="30" spans="1:16" x14ac:dyDescent="0.35">
      <c r="A30" t="s">
        <v>20</v>
      </c>
      <c r="B30">
        <v>98</v>
      </c>
      <c r="C30" t="b">
        <f t="shared" si="0"/>
        <v>0</v>
      </c>
      <c r="K30">
        <v>28</v>
      </c>
      <c r="L30" t="s">
        <v>14</v>
      </c>
      <c r="M30">
        <v>1482</v>
      </c>
      <c r="N30" t="b">
        <f t="shared" si="1"/>
        <v>0</v>
      </c>
    </row>
    <row r="31" spans="1:16" x14ac:dyDescent="0.35">
      <c r="A31" t="s">
        <v>20</v>
      </c>
      <c r="B31">
        <v>92</v>
      </c>
      <c r="C31" t="b">
        <f t="shared" si="0"/>
        <v>0</v>
      </c>
      <c r="K31">
        <v>29</v>
      </c>
      <c r="L31" t="s">
        <v>14</v>
      </c>
      <c r="M31">
        <v>106</v>
      </c>
      <c r="N31" t="b">
        <f t="shared" si="1"/>
        <v>0</v>
      </c>
    </row>
    <row r="32" spans="1:16" x14ac:dyDescent="0.35">
      <c r="A32" t="s">
        <v>20</v>
      </c>
      <c r="B32">
        <v>149</v>
      </c>
      <c r="C32" t="b">
        <f t="shared" si="0"/>
        <v>0</v>
      </c>
      <c r="K32">
        <v>30</v>
      </c>
      <c r="L32" t="s">
        <v>14</v>
      </c>
      <c r="M32">
        <v>679</v>
      </c>
      <c r="N32" t="b">
        <f t="shared" si="1"/>
        <v>0</v>
      </c>
    </row>
    <row r="33" spans="1:14" x14ac:dyDescent="0.35">
      <c r="A33" t="s">
        <v>20</v>
      </c>
      <c r="B33">
        <v>2431</v>
      </c>
      <c r="C33" t="b">
        <f t="shared" si="0"/>
        <v>0</v>
      </c>
      <c r="K33">
        <v>31</v>
      </c>
      <c r="L33" t="s">
        <v>14</v>
      </c>
      <c r="M33">
        <v>1220</v>
      </c>
      <c r="N33" t="b">
        <f t="shared" si="1"/>
        <v>0</v>
      </c>
    </row>
    <row r="34" spans="1:14" x14ac:dyDescent="0.35">
      <c r="A34" t="s">
        <v>20</v>
      </c>
      <c r="B34">
        <v>303</v>
      </c>
      <c r="C34" t="b">
        <f t="shared" si="0"/>
        <v>0</v>
      </c>
      <c r="K34">
        <v>32</v>
      </c>
      <c r="L34" t="s">
        <v>14</v>
      </c>
      <c r="M34">
        <v>1</v>
      </c>
      <c r="N34" t="b">
        <f t="shared" si="1"/>
        <v>0</v>
      </c>
    </row>
    <row r="35" spans="1:14" x14ac:dyDescent="0.35">
      <c r="A35" t="s">
        <v>20</v>
      </c>
      <c r="B35">
        <v>209</v>
      </c>
      <c r="C35" t="b">
        <f t="shared" si="0"/>
        <v>0</v>
      </c>
      <c r="K35">
        <v>33</v>
      </c>
      <c r="L35" t="s">
        <v>14</v>
      </c>
      <c r="M35">
        <v>37</v>
      </c>
      <c r="N35" t="b">
        <f t="shared" si="1"/>
        <v>0</v>
      </c>
    </row>
    <row r="36" spans="1:14" x14ac:dyDescent="0.35">
      <c r="A36" t="s">
        <v>20</v>
      </c>
      <c r="B36">
        <v>131</v>
      </c>
      <c r="C36" t="b">
        <f t="shared" si="0"/>
        <v>0</v>
      </c>
      <c r="K36">
        <v>34</v>
      </c>
      <c r="L36" t="s">
        <v>14</v>
      </c>
      <c r="M36">
        <v>60</v>
      </c>
      <c r="N36" t="b">
        <f t="shared" si="1"/>
        <v>0</v>
      </c>
    </row>
    <row r="37" spans="1:14" x14ac:dyDescent="0.35">
      <c r="A37" t="s">
        <v>20</v>
      </c>
      <c r="B37">
        <v>164</v>
      </c>
      <c r="C37" t="b">
        <f t="shared" si="0"/>
        <v>0</v>
      </c>
      <c r="K37">
        <v>35</v>
      </c>
      <c r="L37" t="s">
        <v>14</v>
      </c>
      <c r="M37">
        <v>296</v>
      </c>
      <c r="N37" t="b">
        <f t="shared" si="1"/>
        <v>0</v>
      </c>
    </row>
    <row r="38" spans="1:14" x14ac:dyDescent="0.35">
      <c r="A38" t="s">
        <v>20</v>
      </c>
      <c r="B38">
        <v>201</v>
      </c>
      <c r="C38" t="b">
        <f t="shared" si="0"/>
        <v>0</v>
      </c>
      <c r="K38">
        <v>36</v>
      </c>
      <c r="L38" t="s">
        <v>14</v>
      </c>
      <c r="M38">
        <v>3304</v>
      </c>
      <c r="N38" t="b">
        <f t="shared" si="1"/>
        <v>1</v>
      </c>
    </row>
    <row r="39" spans="1:14" x14ac:dyDescent="0.35">
      <c r="A39" t="s">
        <v>20</v>
      </c>
      <c r="B39">
        <v>211</v>
      </c>
      <c r="C39" t="b">
        <f t="shared" si="0"/>
        <v>0</v>
      </c>
      <c r="K39">
        <v>37</v>
      </c>
      <c r="L39" t="s">
        <v>14</v>
      </c>
      <c r="M39">
        <v>73</v>
      </c>
      <c r="N39" t="b">
        <f t="shared" si="1"/>
        <v>0</v>
      </c>
    </row>
    <row r="40" spans="1:14" x14ac:dyDescent="0.35">
      <c r="A40" t="s">
        <v>20</v>
      </c>
      <c r="B40">
        <v>128</v>
      </c>
      <c r="C40" t="b">
        <f t="shared" si="0"/>
        <v>0</v>
      </c>
      <c r="K40">
        <v>38</v>
      </c>
      <c r="L40" t="s">
        <v>14</v>
      </c>
      <c r="M40">
        <v>3387</v>
      </c>
      <c r="N40" t="b">
        <f t="shared" si="1"/>
        <v>1</v>
      </c>
    </row>
    <row r="41" spans="1:14" x14ac:dyDescent="0.35">
      <c r="A41" t="s">
        <v>20</v>
      </c>
      <c r="B41">
        <v>1600</v>
      </c>
      <c r="C41" t="b">
        <f t="shared" si="0"/>
        <v>0</v>
      </c>
      <c r="K41">
        <v>39</v>
      </c>
      <c r="L41" t="s">
        <v>14</v>
      </c>
      <c r="M41">
        <v>662</v>
      </c>
      <c r="N41" t="b">
        <f t="shared" si="1"/>
        <v>0</v>
      </c>
    </row>
    <row r="42" spans="1:14" x14ac:dyDescent="0.35">
      <c r="A42" t="s">
        <v>20</v>
      </c>
      <c r="B42">
        <v>249</v>
      </c>
      <c r="C42" t="b">
        <f t="shared" si="0"/>
        <v>0</v>
      </c>
      <c r="K42">
        <v>40</v>
      </c>
      <c r="L42" t="s">
        <v>14</v>
      </c>
      <c r="M42">
        <v>774</v>
      </c>
      <c r="N42" t="b">
        <f t="shared" si="1"/>
        <v>0</v>
      </c>
    </row>
    <row r="43" spans="1:14" x14ac:dyDescent="0.35">
      <c r="A43" t="s">
        <v>20</v>
      </c>
      <c r="B43">
        <v>236</v>
      </c>
      <c r="C43" t="b">
        <f t="shared" si="0"/>
        <v>0</v>
      </c>
      <c r="K43">
        <v>41</v>
      </c>
      <c r="L43" t="s">
        <v>14</v>
      </c>
      <c r="M43">
        <v>672</v>
      </c>
      <c r="N43" t="b">
        <f t="shared" si="1"/>
        <v>0</v>
      </c>
    </row>
    <row r="44" spans="1:14" x14ac:dyDescent="0.35">
      <c r="A44" t="s">
        <v>20</v>
      </c>
      <c r="B44">
        <v>4065</v>
      </c>
      <c r="C44" t="b">
        <f t="shared" si="0"/>
        <v>1</v>
      </c>
      <c r="K44">
        <v>42</v>
      </c>
      <c r="L44" t="s">
        <v>14</v>
      </c>
      <c r="M44">
        <v>940</v>
      </c>
      <c r="N44" t="b">
        <f t="shared" si="1"/>
        <v>0</v>
      </c>
    </row>
    <row r="45" spans="1:14" x14ac:dyDescent="0.35">
      <c r="A45" t="s">
        <v>20</v>
      </c>
      <c r="B45">
        <v>246</v>
      </c>
      <c r="C45" t="b">
        <f t="shared" si="0"/>
        <v>0</v>
      </c>
      <c r="K45">
        <v>43</v>
      </c>
      <c r="L45" t="s">
        <v>14</v>
      </c>
      <c r="M45">
        <v>117</v>
      </c>
      <c r="N45" t="b">
        <f t="shared" si="1"/>
        <v>0</v>
      </c>
    </row>
    <row r="46" spans="1:14" x14ac:dyDescent="0.35">
      <c r="A46" t="s">
        <v>20</v>
      </c>
      <c r="B46">
        <v>2475</v>
      </c>
      <c r="C46" t="b">
        <f t="shared" si="0"/>
        <v>0</v>
      </c>
      <c r="K46">
        <v>44</v>
      </c>
      <c r="L46" t="s">
        <v>14</v>
      </c>
      <c r="M46">
        <v>115</v>
      </c>
      <c r="N46" t="b">
        <f t="shared" si="1"/>
        <v>0</v>
      </c>
    </row>
    <row r="47" spans="1:14" x14ac:dyDescent="0.35">
      <c r="A47" t="s">
        <v>20</v>
      </c>
      <c r="B47">
        <v>76</v>
      </c>
      <c r="C47" t="b">
        <f t="shared" si="0"/>
        <v>0</v>
      </c>
      <c r="K47">
        <v>45</v>
      </c>
      <c r="L47" t="s">
        <v>14</v>
      </c>
      <c r="M47">
        <v>326</v>
      </c>
      <c r="N47" t="b">
        <f t="shared" si="1"/>
        <v>0</v>
      </c>
    </row>
    <row r="48" spans="1:14" x14ac:dyDescent="0.35">
      <c r="A48" t="s">
        <v>20</v>
      </c>
      <c r="B48">
        <v>54</v>
      </c>
      <c r="C48" t="b">
        <f t="shared" si="0"/>
        <v>0</v>
      </c>
      <c r="K48">
        <v>46</v>
      </c>
      <c r="L48" t="s">
        <v>14</v>
      </c>
      <c r="M48">
        <v>1</v>
      </c>
      <c r="N48" t="b">
        <f t="shared" si="1"/>
        <v>0</v>
      </c>
    </row>
    <row r="49" spans="1:14" x14ac:dyDescent="0.35">
      <c r="A49" t="s">
        <v>20</v>
      </c>
      <c r="B49">
        <v>88</v>
      </c>
      <c r="C49" t="b">
        <f t="shared" si="0"/>
        <v>0</v>
      </c>
      <c r="K49">
        <v>47</v>
      </c>
      <c r="L49" t="s">
        <v>14</v>
      </c>
      <c r="M49">
        <v>1467</v>
      </c>
      <c r="N49" t="b">
        <f t="shared" si="1"/>
        <v>0</v>
      </c>
    </row>
    <row r="50" spans="1:14" x14ac:dyDescent="0.35">
      <c r="A50" t="s">
        <v>20</v>
      </c>
      <c r="B50">
        <v>85</v>
      </c>
      <c r="C50" t="b">
        <f t="shared" si="0"/>
        <v>0</v>
      </c>
      <c r="K50">
        <v>48</v>
      </c>
      <c r="L50" t="s">
        <v>14</v>
      </c>
      <c r="M50">
        <v>5681</v>
      </c>
      <c r="N50" t="b">
        <f t="shared" si="1"/>
        <v>1</v>
      </c>
    </row>
    <row r="51" spans="1:14" x14ac:dyDescent="0.35">
      <c r="A51" t="s">
        <v>20</v>
      </c>
      <c r="B51">
        <v>170</v>
      </c>
      <c r="C51" t="b">
        <f t="shared" si="0"/>
        <v>0</v>
      </c>
      <c r="K51">
        <v>49</v>
      </c>
      <c r="L51" t="s">
        <v>14</v>
      </c>
      <c r="M51">
        <v>1059</v>
      </c>
      <c r="N51" t="b">
        <f t="shared" si="1"/>
        <v>0</v>
      </c>
    </row>
    <row r="52" spans="1:14" x14ac:dyDescent="0.35">
      <c r="A52" t="s">
        <v>20</v>
      </c>
      <c r="B52">
        <v>330</v>
      </c>
      <c r="C52" t="b">
        <f t="shared" si="0"/>
        <v>0</v>
      </c>
      <c r="K52">
        <v>50</v>
      </c>
      <c r="L52" t="s">
        <v>14</v>
      </c>
      <c r="M52">
        <v>1194</v>
      </c>
      <c r="N52" t="b">
        <f t="shared" si="1"/>
        <v>0</v>
      </c>
    </row>
    <row r="53" spans="1:14" x14ac:dyDescent="0.35">
      <c r="A53" t="s">
        <v>20</v>
      </c>
      <c r="B53">
        <v>127</v>
      </c>
      <c r="C53" t="b">
        <f t="shared" si="0"/>
        <v>0</v>
      </c>
      <c r="K53">
        <v>51</v>
      </c>
      <c r="L53" t="s">
        <v>14</v>
      </c>
      <c r="M53">
        <v>30</v>
      </c>
      <c r="N53" t="b">
        <f t="shared" si="1"/>
        <v>0</v>
      </c>
    </row>
    <row r="54" spans="1:14" x14ac:dyDescent="0.35">
      <c r="A54" t="s">
        <v>20</v>
      </c>
      <c r="B54">
        <v>411</v>
      </c>
      <c r="C54" t="b">
        <f t="shared" si="0"/>
        <v>0</v>
      </c>
      <c r="K54">
        <v>52</v>
      </c>
      <c r="L54" t="s">
        <v>14</v>
      </c>
      <c r="M54">
        <v>75</v>
      </c>
      <c r="N54" t="b">
        <f t="shared" si="1"/>
        <v>0</v>
      </c>
    </row>
    <row r="55" spans="1:14" x14ac:dyDescent="0.35">
      <c r="A55" t="s">
        <v>20</v>
      </c>
      <c r="B55">
        <v>180</v>
      </c>
      <c r="C55" t="b">
        <f t="shared" si="0"/>
        <v>0</v>
      </c>
      <c r="K55">
        <v>53</v>
      </c>
      <c r="L55" t="s">
        <v>14</v>
      </c>
      <c r="M55">
        <v>955</v>
      </c>
      <c r="N55" t="b">
        <f t="shared" si="1"/>
        <v>0</v>
      </c>
    </row>
    <row r="56" spans="1:14" x14ac:dyDescent="0.35">
      <c r="A56" t="s">
        <v>20</v>
      </c>
      <c r="B56">
        <v>374</v>
      </c>
      <c r="C56" t="b">
        <f t="shared" si="0"/>
        <v>0</v>
      </c>
      <c r="K56">
        <v>54</v>
      </c>
      <c r="L56" t="s">
        <v>14</v>
      </c>
      <c r="M56">
        <v>67</v>
      </c>
      <c r="N56" t="b">
        <f t="shared" si="1"/>
        <v>0</v>
      </c>
    </row>
    <row r="57" spans="1:14" x14ac:dyDescent="0.35">
      <c r="A57" t="s">
        <v>20</v>
      </c>
      <c r="B57">
        <v>71</v>
      </c>
      <c r="C57" t="b">
        <f t="shared" si="0"/>
        <v>0</v>
      </c>
      <c r="K57">
        <v>55</v>
      </c>
      <c r="L57" t="s">
        <v>14</v>
      </c>
      <c r="M57">
        <v>5</v>
      </c>
      <c r="N57" t="b">
        <f t="shared" si="1"/>
        <v>0</v>
      </c>
    </row>
    <row r="58" spans="1:14" x14ac:dyDescent="0.35">
      <c r="A58" t="s">
        <v>20</v>
      </c>
      <c r="B58">
        <v>203</v>
      </c>
      <c r="C58" t="b">
        <f t="shared" si="0"/>
        <v>0</v>
      </c>
      <c r="K58">
        <v>56</v>
      </c>
      <c r="L58" t="s">
        <v>14</v>
      </c>
      <c r="M58">
        <v>26</v>
      </c>
      <c r="N58" t="b">
        <f t="shared" si="1"/>
        <v>0</v>
      </c>
    </row>
    <row r="59" spans="1:14" x14ac:dyDescent="0.35">
      <c r="A59" t="s">
        <v>20</v>
      </c>
      <c r="B59">
        <v>113</v>
      </c>
      <c r="C59" t="b">
        <f t="shared" si="0"/>
        <v>0</v>
      </c>
      <c r="K59">
        <v>57</v>
      </c>
      <c r="L59" t="s">
        <v>14</v>
      </c>
      <c r="M59">
        <v>1130</v>
      </c>
      <c r="N59" t="b">
        <f t="shared" si="1"/>
        <v>0</v>
      </c>
    </row>
    <row r="60" spans="1:14" x14ac:dyDescent="0.35">
      <c r="A60" t="s">
        <v>20</v>
      </c>
      <c r="B60">
        <v>96</v>
      </c>
      <c r="C60" t="b">
        <f t="shared" si="0"/>
        <v>0</v>
      </c>
      <c r="K60">
        <v>58</v>
      </c>
      <c r="L60" t="s">
        <v>14</v>
      </c>
      <c r="M60">
        <v>782</v>
      </c>
      <c r="N60" t="b">
        <f t="shared" si="1"/>
        <v>0</v>
      </c>
    </row>
    <row r="61" spans="1:14" x14ac:dyDescent="0.35">
      <c r="A61" t="s">
        <v>20</v>
      </c>
      <c r="B61">
        <v>498</v>
      </c>
      <c r="C61" t="b">
        <f t="shared" si="0"/>
        <v>0</v>
      </c>
      <c r="K61">
        <v>59</v>
      </c>
      <c r="L61" t="s">
        <v>14</v>
      </c>
      <c r="M61">
        <v>210</v>
      </c>
      <c r="N61" t="b">
        <f t="shared" si="1"/>
        <v>0</v>
      </c>
    </row>
    <row r="62" spans="1:14" x14ac:dyDescent="0.35">
      <c r="A62" t="s">
        <v>20</v>
      </c>
      <c r="B62">
        <v>180</v>
      </c>
      <c r="C62" t="b">
        <f t="shared" si="0"/>
        <v>0</v>
      </c>
      <c r="K62">
        <v>60</v>
      </c>
      <c r="L62" t="s">
        <v>14</v>
      </c>
      <c r="M62">
        <v>136</v>
      </c>
      <c r="N62" t="b">
        <f t="shared" si="1"/>
        <v>0</v>
      </c>
    </row>
    <row r="63" spans="1:14" x14ac:dyDescent="0.35">
      <c r="A63" t="s">
        <v>20</v>
      </c>
      <c r="B63">
        <v>27</v>
      </c>
      <c r="C63" t="b">
        <f t="shared" si="0"/>
        <v>0</v>
      </c>
      <c r="K63">
        <v>61</v>
      </c>
      <c r="L63" t="s">
        <v>14</v>
      </c>
      <c r="M63">
        <v>86</v>
      </c>
      <c r="N63" t="b">
        <f t="shared" si="1"/>
        <v>0</v>
      </c>
    </row>
    <row r="64" spans="1:14" x14ac:dyDescent="0.35">
      <c r="A64" t="s">
        <v>20</v>
      </c>
      <c r="B64">
        <v>2331</v>
      </c>
      <c r="C64" t="b">
        <f t="shared" si="0"/>
        <v>0</v>
      </c>
      <c r="K64">
        <v>62</v>
      </c>
      <c r="L64" t="s">
        <v>14</v>
      </c>
      <c r="M64">
        <v>19</v>
      </c>
      <c r="N64" t="b">
        <f t="shared" si="1"/>
        <v>0</v>
      </c>
    </row>
    <row r="65" spans="1:14" x14ac:dyDescent="0.35">
      <c r="A65" t="s">
        <v>20</v>
      </c>
      <c r="B65">
        <v>113</v>
      </c>
      <c r="C65" t="b">
        <f t="shared" si="0"/>
        <v>0</v>
      </c>
      <c r="K65">
        <v>63</v>
      </c>
      <c r="L65" t="s">
        <v>14</v>
      </c>
      <c r="M65">
        <v>886</v>
      </c>
      <c r="N65" t="b">
        <f t="shared" si="1"/>
        <v>0</v>
      </c>
    </row>
    <row r="66" spans="1:14" x14ac:dyDescent="0.35">
      <c r="A66" t="s">
        <v>20</v>
      </c>
      <c r="B66">
        <v>164</v>
      </c>
      <c r="C66" t="b">
        <f t="shared" si="0"/>
        <v>0</v>
      </c>
      <c r="K66">
        <v>64</v>
      </c>
      <c r="L66" t="s">
        <v>14</v>
      </c>
      <c r="M66">
        <v>35</v>
      </c>
      <c r="N66" t="b">
        <f t="shared" si="1"/>
        <v>0</v>
      </c>
    </row>
    <row r="67" spans="1:14" x14ac:dyDescent="0.35">
      <c r="A67" t="s">
        <v>20</v>
      </c>
      <c r="B67">
        <v>164</v>
      </c>
      <c r="C67" t="b">
        <f t="shared" ref="C67:C130" si="2">OR(B67&lt;$E$18,B67&gt;$E$19)</f>
        <v>0</v>
      </c>
      <c r="K67">
        <v>65</v>
      </c>
      <c r="L67" t="s">
        <v>14</v>
      </c>
      <c r="M67">
        <v>24</v>
      </c>
      <c r="N67" t="b">
        <f t="shared" si="1"/>
        <v>0</v>
      </c>
    </row>
    <row r="68" spans="1:14" x14ac:dyDescent="0.35">
      <c r="A68" t="s">
        <v>20</v>
      </c>
      <c r="B68">
        <v>336</v>
      </c>
      <c r="C68" t="b">
        <f t="shared" si="2"/>
        <v>0</v>
      </c>
      <c r="K68">
        <v>66</v>
      </c>
      <c r="L68" t="s">
        <v>14</v>
      </c>
      <c r="M68">
        <v>86</v>
      </c>
      <c r="N68" t="b">
        <f t="shared" ref="N68:N131" si="3">OR(M68&lt;$P$18,M68&gt;$P$19)</f>
        <v>0</v>
      </c>
    </row>
    <row r="69" spans="1:14" x14ac:dyDescent="0.35">
      <c r="A69" t="s">
        <v>20</v>
      </c>
      <c r="B69">
        <v>1917</v>
      </c>
      <c r="C69" t="b">
        <f t="shared" si="2"/>
        <v>0</v>
      </c>
      <c r="K69">
        <v>67</v>
      </c>
      <c r="L69" t="s">
        <v>14</v>
      </c>
      <c r="M69">
        <v>243</v>
      </c>
      <c r="N69" t="b">
        <f t="shared" si="3"/>
        <v>0</v>
      </c>
    </row>
    <row r="70" spans="1:14" x14ac:dyDescent="0.35">
      <c r="A70" t="s">
        <v>20</v>
      </c>
      <c r="B70">
        <v>95</v>
      </c>
      <c r="C70" t="b">
        <f t="shared" si="2"/>
        <v>0</v>
      </c>
      <c r="K70">
        <v>68</v>
      </c>
      <c r="L70" t="s">
        <v>14</v>
      </c>
      <c r="M70">
        <v>65</v>
      </c>
      <c r="N70" t="b">
        <f t="shared" si="3"/>
        <v>0</v>
      </c>
    </row>
    <row r="71" spans="1:14" x14ac:dyDescent="0.35">
      <c r="A71" t="s">
        <v>20</v>
      </c>
      <c r="B71">
        <v>147</v>
      </c>
      <c r="C71" t="b">
        <f t="shared" si="2"/>
        <v>0</v>
      </c>
      <c r="K71">
        <v>69</v>
      </c>
      <c r="L71" t="s">
        <v>14</v>
      </c>
      <c r="M71">
        <v>100</v>
      </c>
      <c r="N71" t="b">
        <f t="shared" si="3"/>
        <v>0</v>
      </c>
    </row>
    <row r="72" spans="1:14" x14ac:dyDescent="0.35">
      <c r="A72" t="s">
        <v>20</v>
      </c>
      <c r="B72">
        <v>86</v>
      </c>
      <c r="C72" t="b">
        <f t="shared" si="2"/>
        <v>0</v>
      </c>
      <c r="K72">
        <v>70</v>
      </c>
      <c r="L72" t="s">
        <v>14</v>
      </c>
      <c r="M72">
        <v>168</v>
      </c>
      <c r="N72" t="b">
        <f t="shared" si="3"/>
        <v>0</v>
      </c>
    </row>
    <row r="73" spans="1:14" x14ac:dyDescent="0.35">
      <c r="A73" t="s">
        <v>20</v>
      </c>
      <c r="B73">
        <v>83</v>
      </c>
      <c r="C73" t="b">
        <f t="shared" si="2"/>
        <v>0</v>
      </c>
      <c r="K73">
        <v>71</v>
      </c>
      <c r="L73" t="s">
        <v>14</v>
      </c>
      <c r="M73">
        <v>13</v>
      </c>
      <c r="N73" t="b">
        <f t="shared" si="3"/>
        <v>0</v>
      </c>
    </row>
    <row r="74" spans="1:14" x14ac:dyDescent="0.35">
      <c r="A74" t="s">
        <v>20</v>
      </c>
      <c r="B74">
        <v>676</v>
      </c>
      <c r="C74" t="b">
        <f t="shared" si="2"/>
        <v>0</v>
      </c>
      <c r="K74">
        <v>72</v>
      </c>
      <c r="L74" t="s">
        <v>14</v>
      </c>
      <c r="M74">
        <v>1</v>
      </c>
      <c r="N74" t="b">
        <f t="shared" si="3"/>
        <v>0</v>
      </c>
    </row>
    <row r="75" spans="1:14" x14ac:dyDescent="0.35">
      <c r="A75" t="s">
        <v>20</v>
      </c>
      <c r="B75">
        <v>361</v>
      </c>
      <c r="C75" t="b">
        <f t="shared" si="2"/>
        <v>0</v>
      </c>
      <c r="K75">
        <v>73</v>
      </c>
      <c r="L75" t="s">
        <v>14</v>
      </c>
      <c r="M75">
        <v>40</v>
      </c>
      <c r="N75" t="b">
        <f t="shared" si="3"/>
        <v>0</v>
      </c>
    </row>
    <row r="76" spans="1:14" x14ac:dyDescent="0.35">
      <c r="A76" t="s">
        <v>20</v>
      </c>
      <c r="B76">
        <v>131</v>
      </c>
      <c r="C76" t="b">
        <f t="shared" si="2"/>
        <v>0</v>
      </c>
      <c r="K76">
        <v>74</v>
      </c>
      <c r="L76" t="s">
        <v>14</v>
      </c>
      <c r="M76">
        <v>226</v>
      </c>
      <c r="N76" t="b">
        <f t="shared" si="3"/>
        <v>0</v>
      </c>
    </row>
    <row r="77" spans="1:14" x14ac:dyDescent="0.35">
      <c r="A77" t="s">
        <v>20</v>
      </c>
      <c r="B77">
        <v>126</v>
      </c>
      <c r="C77" t="b">
        <f t="shared" si="2"/>
        <v>0</v>
      </c>
      <c r="K77">
        <v>75</v>
      </c>
      <c r="L77" t="s">
        <v>14</v>
      </c>
      <c r="M77">
        <v>1625</v>
      </c>
      <c r="N77" t="b">
        <f t="shared" si="3"/>
        <v>0</v>
      </c>
    </row>
    <row r="78" spans="1:14" x14ac:dyDescent="0.35">
      <c r="A78" t="s">
        <v>20</v>
      </c>
      <c r="B78">
        <v>275</v>
      </c>
      <c r="C78" t="b">
        <f t="shared" si="2"/>
        <v>0</v>
      </c>
      <c r="K78">
        <v>76</v>
      </c>
      <c r="L78" t="s">
        <v>14</v>
      </c>
      <c r="M78">
        <v>143</v>
      </c>
      <c r="N78" t="b">
        <f t="shared" si="3"/>
        <v>0</v>
      </c>
    </row>
    <row r="79" spans="1:14" x14ac:dyDescent="0.35">
      <c r="A79" t="s">
        <v>20</v>
      </c>
      <c r="B79">
        <v>67</v>
      </c>
      <c r="C79" t="b">
        <f t="shared" si="2"/>
        <v>0</v>
      </c>
      <c r="K79">
        <v>77</v>
      </c>
      <c r="L79" t="s">
        <v>14</v>
      </c>
      <c r="M79">
        <v>934</v>
      </c>
      <c r="N79" t="b">
        <f t="shared" si="3"/>
        <v>0</v>
      </c>
    </row>
    <row r="80" spans="1:14" x14ac:dyDescent="0.35">
      <c r="A80" t="s">
        <v>20</v>
      </c>
      <c r="B80">
        <v>154</v>
      </c>
      <c r="C80" t="b">
        <f t="shared" si="2"/>
        <v>0</v>
      </c>
      <c r="K80">
        <v>78</v>
      </c>
      <c r="L80" t="s">
        <v>14</v>
      </c>
      <c r="M80">
        <v>17</v>
      </c>
      <c r="N80" t="b">
        <f t="shared" si="3"/>
        <v>0</v>
      </c>
    </row>
    <row r="81" spans="1:14" x14ac:dyDescent="0.35">
      <c r="A81" t="s">
        <v>20</v>
      </c>
      <c r="B81">
        <v>1782</v>
      </c>
      <c r="C81" t="b">
        <f t="shared" si="2"/>
        <v>0</v>
      </c>
      <c r="K81">
        <v>79</v>
      </c>
      <c r="L81" t="s">
        <v>14</v>
      </c>
      <c r="M81">
        <v>2179</v>
      </c>
      <c r="N81" t="b">
        <f t="shared" si="3"/>
        <v>1</v>
      </c>
    </row>
    <row r="82" spans="1:14" x14ac:dyDescent="0.35">
      <c r="A82" t="s">
        <v>20</v>
      </c>
      <c r="B82">
        <v>903</v>
      </c>
      <c r="C82" t="b">
        <f t="shared" si="2"/>
        <v>0</v>
      </c>
      <c r="K82">
        <v>80</v>
      </c>
      <c r="L82" t="s">
        <v>14</v>
      </c>
      <c r="M82">
        <v>931</v>
      </c>
      <c r="N82" t="b">
        <f t="shared" si="3"/>
        <v>0</v>
      </c>
    </row>
    <row r="83" spans="1:14" x14ac:dyDescent="0.35">
      <c r="A83" t="s">
        <v>20</v>
      </c>
      <c r="B83">
        <v>94</v>
      </c>
      <c r="C83" t="b">
        <f t="shared" si="2"/>
        <v>0</v>
      </c>
      <c r="K83">
        <v>81</v>
      </c>
      <c r="L83" t="s">
        <v>14</v>
      </c>
      <c r="M83">
        <v>92</v>
      </c>
      <c r="N83" t="b">
        <f t="shared" si="3"/>
        <v>0</v>
      </c>
    </row>
    <row r="84" spans="1:14" x14ac:dyDescent="0.35">
      <c r="A84" t="s">
        <v>20</v>
      </c>
      <c r="B84">
        <v>180</v>
      </c>
      <c r="C84" t="b">
        <f t="shared" si="2"/>
        <v>0</v>
      </c>
      <c r="K84">
        <v>82</v>
      </c>
      <c r="L84" t="s">
        <v>14</v>
      </c>
      <c r="M84">
        <v>57</v>
      </c>
      <c r="N84" t="b">
        <f t="shared" si="3"/>
        <v>0</v>
      </c>
    </row>
    <row r="85" spans="1:14" x14ac:dyDescent="0.35">
      <c r="A85" t="s">
        <v>20</v>
      </c>
      <c r="B85">
        <v>533</v>
      </c>
      <c r="C85" t="b">
        <f t="shared" si="2"/>
        <v>0</v>
      </c>
      <c r="K85">
        <v>83</v>
      </c>
      <c r="L85" t="s">
        <v>14</v>
      </c>
      <c r="M85">
        <v>41</v>
      </c>
      <c r="N85" t="b">
        <f t="shared" si="3"/>
        <v>0</v>
      </c>
    </row>
    <row r="86" spans="1:14" x14ac:dyDescent="0.35">
      <c r="A86" t="s">
        <v>20</v>
      </c>
      <c r="B86">
        <v>2443</v>
      </c>
      <c r="C86" t="b">
        <f t="shared" si="2"/>
        <v>0</v>
      </c>
      <c r="K86">
        <v>84</v>
      </c>
      <c r="L86" t="s">
        <v>14</v>
      </c>
      <c r="M86">
        <v>1</v>
      </c>
      <c r="N86" t="b">
        <f t="shared" si="3"/>
        <v>0</v>
      </c>
    </row>
    <row r="87" spans="1:14" x14ac:dyDescent="0.35">
      <c r="A87" t="s">
        <v>20</v>
      </c>
      <c r="B87">
        <v>89</v>
      </c>
      <c r="C87" t="b">
        <f t="shared" si="2"/>
        <v>0</v>
      </c>
      <c r="K87">
        <v>85</v>
      </c>
      <c r="L87" t="s">
        <v>14</v>
      </c>
      <c r="M87">
        <v>101</v>
      </c>
      <c r="N87" t="b">
        <f t="shared" si="3"/>
        <v>0</v>
      </c>
    </row>
    <row r="88" spans="1:14" x14ac:dyDescent="0.35">
      <c r="A88" t="s">
        <v>20</v>
      </c>
      <c r="B88">
        <v>159</v>
      </c>
      <c r="C88" t="b">
        <f t="shared" si="2"/>
        <v>0</v>
      </c>
      <c r="K88">
        <v>86</v>
      </c>
      <c r="L88" t="s">
        <v>14</v>
      </c>
      <c r="M88">
        <v>1335</v>
      </c>
      <c r="N88" t="b">
        <f t="shared" si="3"/>
        <v>0</v>
      </c>
    </row>
    <row r="89" spans="1:14" x14ac:dyDescent="0.35">
      <c r="A89" t="s">
        <v>20</v>
      </c>
      <c r="B89">
        <v>50</v>
      </c>
      <c r="C89" t="b">
        <f t="shared" si="2"/>
        <v>0</v>
      </c>
      <c r="K89">
        <v>87</v>
      </c>
      <c r="L89" t="s">
        <v>14</v>
      </c>
      <c r="M89">
        <v>15</v>
      </c>
      <c r="N89" t="b">
        <f t="shared" si="3"/>
        <v>0</v>
      </c>
    </row>
    <row r="90" spans="1:14" x14ac:dyDescent="0.35">
      <c r="A90" t="s">
        <v>20</v>
      </c>
      <c r="B90">
        <v>186</v>
      </c>
      <c r="C90" t="b">
        <f t="shared" si="2"/>
        <v>0</v>
      </c>
      <c r="K90">
        <v>88</v>
      </c>
      <c r="L90" t="s">
        <v>14</v>
      </c>
      <c r="M90">
        <v>454</v>
      </c>
      <c r="N90" t="b">
        <f t="shared" si="3"/>
        <v>0</v>
      </c>
    </row>
    <row r="91" spans="1:14" x14ac:dyDescent="0.35">
      <c r="A91" t="s">
        <v>20</v>
      </c>
      <c r="B91">
        <v>1071</v>
      </c>
      <c r="C91" t="b">
        <f t="shared" si="2"/>
        <v>0</v>
      </c>
      <c r="K91">
        <v>89</v>
      </c>
      <c r="L91" t="s">
        <v>14</v>
      </c>
      <c r="M91">
        <v>3182</v>
      </c>
      <c r="N91" t="b">
        <f t="shared" si="3"/>
        <v>1</v>
      </c>
    </row>
    <row r="92" spans="1:14" x14ac:dyDescent="0.35">
      <c r="A92" t="s">
        <v>20</v>
      </c>
      <c r="B92">
        <v>117</v>
      </c>
      <c r="C92" t="b">
        <f t="shared" si="2"/>
        <v>0</v>
      </c>
      <c r="K92">
        <v>90</v>
      </c>
      <c r="L92" t="s">
        <v>14</v>
      </c>
      <c r="M92">
        <v>15</v>
      </c>
      <c r="N92" t="b">
        <f t="shared" si="3"/>
        <v>0</v>
      </c>
    </row>
    <row r="93" spans="1:14" x14ac:dyDescent="0.35">
      <c r="A93" t="s">
        <v>20</v>
      </c>
      <c r="B93">
        <v>70</v>
      </c>
      <c r="C93" t="b">
        <f t="shared" si="2"/>
        <v>0</v>
      </c>
      <c r="K93">
        <v>91</v>
      </c>
      <c r="L93" t="s">
        <v>14</v>
      </c>
      <c r="M93">
        <v>133</v>
      </c>
      <c r="N93" t="b">
        <f t="shared" si="3"/>
        <v>0</v>
      </c>
    </row>
    <row r="94" spans="1:14" x14ac:dyDescent="0.35">
      <c r="A94" t="s">
        <v>20</v>
      </c>
      <c r="B94">
        <v>135</v>
      </c>
      <c r="C94" t="b">
        <f t="shared" si="2"/>
        <v>0</v>
      </c>
      <c r="K94">
        <v>92</v>
      </c>
      <c r="L94" t="s">
        <v>14</v>
      </c>
      <c r="M94">
        <v>2062</v>
      </c>
      <c r="N94" t="b">
        <f t="shared" si="3"/>
        <v>1</v>
      </c>
    </row>
    <row r="95" spans="1:14" x14ac:dyDescent="0.35">
      <c r="A95" t="s">
        <v>20</v>
      </c>
      <c r="B95">
        <v>768</v>
      </c>
      <c r="C95" t="b">
        <f t="shared" si="2"/>
        <v>0</v>
      </c>
      <c r="K95">
        <v>93</v>
      </c>
      <c r="L95" t="s">
        <v>14</v>
      </c>
      <c r="M95">
        <v>29</v>
      </c>
      <c r="N95" t="b">
        <f t="shared" si="3"/>
        <v>0</v>
      </c>
    </row>
    <row r="96" spans="1:14" x14ac:dyDescent="0.35">
      <c r="A96" t="s">
        <v>20</v>
      </c>
      <c r="B96">
        <v>199</v>
      </c>
      <c r="C96" t="b">
        <f t="shared" si="2"/>
        <v>0</v>
      </c>
      <c r="K96">
        <v>94</v>
      </c>
      <c r="L96" t="s">
        <v>14</v>
      </c>
      <c r="M96">
        <v>132</v>
      </c>
      <c r="N96" t="b">
        <f t="shared" si="3"/>
        <v>0</v>
      </c>
    </row>
    <row r="97" spans="1:14" x14ac:dyDescent="0.35">
      <c r="A97" t="s">
        <v>20</v>
      </c>
      <c r="B97">
        <v>107</v>
      </c>
      <c r="C97" t="b">
        <f t="shared" si="2"/>
        <v>0</v>
      </c>
      <c r="K97">
        <v>95</v>
      </c>
      <c r="L97" t="s">
        <v>14</v>
      </c>
      <c r="M97">
        <v>137</v>
      </c>
      <c r="N97" t="b">
        <f t="shared" si="3"/>
        <v>0</v>
      </c>
    </row>
    <row r="98" spans="1:14" x14ac:dyDescent="0.35">
      <c r="A98" t="s">
        <v>20</v>
      </c>
      <c r="B98">
        <v>195</v>
      </c>
      <c r="C98" t="b">
        <f t="shared" si="2"/>
        <v>0</v>
      </c>
      <c r="K98">
        <v>96</v>
      </c>
      <c r="L98" t="s">
        <v>14</v>
      </c>
      <c r="M98">
        <v>908</v>
      </c>
      <c r="N98" t="b">
        <f t="shared" si="3"/>
        <v>0</v>
      </c>
    </row>
    <row r="99" spans="1:14" x14ac:dyDescent="0.35">
      <c r="A99" t="s">
        <v>20</v>
      </c>
      <c r="B99">
        <v>3376</v>
      </c>
      <c r="C99" t="b">
        <f t="shared" si="2"/>
        <v>1</v>
      </c>
      <c r="K99">
        <v>97</v>
      </c>
      <c r="L99" t="s">
        <v>14</v>
      </c>
      <c r="M99">
        <v>10</v>
      </c>
      <c r="N99" t="b">
        <f t="shared" si="3"/>
        <v>0</v>
      </c>
    </row>
    <row r="100" spans="1:14" x14ac:dyDescent="0.35">
      <c r="A100" t="s">
        <v>20</v>
      </c>
      <c r="B100">
        <v>41</v>
      </c>
      <c r="C100" t="b">
        <f t="shared" si="2"/>
        <v>0</v>
      </c>
      <c r="K100">
        <v>98</v>
      </c>
      <c r="L100" t="s">
        <v>14</v>
      </c>
      <c r="M100">
        <v>1910</v>
      </c>
      <c r="N100" t="b">
        <f t="shared" si="3"/>
        <v>0</v>
      </c>
    </row>
    <row r="101" spans="1:14" x14ac:dyDescent="0.35">
      <c r="A101" t="s">
        <v>20</v>
      </c>
      <c r="B101">
        <v>1821</v>
      </c>
      <c r="C101" t="b">
        <f t="shared" si="2"/>
        <v>0</v>
      </c>
      <c r="K101">
        <v>99</v>
      </c>
      <c r="L101" t="s">
        <v>14</v>
      </c>
      <c r="M101">
        <v>38</v>
      </c>
      <c r="N101" t="b">
        <f t="shared" si="3"/>
        <v>0</v>
      </c>
    </row>
    <row r="102" spans="1:14" x14ac:dyDescent="0.35">
      <c r="A102" t="s">
        <v>20</v>
      </c>
      <c r="B102">
        <v>164</v>
      </c>
      <c r="C102" t="b">
        <f t="shared" si="2"/>
        <v>0</v>
      </c>
      <c r="K102">
        <v>100</v>
      </c>
      <c r="L102" t="s">
        <v>14</v>
      </c>
      <c r="M102">
        <v>104</v>
      </c>
      <c r="N102" t="b">
        <f t="shared" si="3"/>
        <v>0</v>
      </c>
    </row>
    <row r="103" spans="1:14" x14ac:dyDescent="0.35">
      <c r="A103" t="s">
        <v>20</v>
      </c>
      <c r="B103">
        <v>157</v>
      </c>
      <c r="C103" t="b">
        <f t="shared" si="2"/>
        <v>0</v>
      </c>
      <c r="K103">
        <v>101</v>
      </c>
      <c r="L103" t="s">
        <v>14</v>
      </c>
      <c r="M103">
        <v>49</v>
      </c>
      <c r="N103" t="b">
        <f t="shared" si="3"/>
        <v>0</v>
      </c>
    </row>
    <row r="104" spans="1:14" x14ac:dyDescent="0.35">
      <c r="A104" t="s">
        <v>20</v>
      </c>
      <c r="B104">
        <v>246</v>
      </c>
      <c r="C104" t="b">
        <f t="shared" si="2"/>
        <v>0</v>
      </c>
      <c r="K104">
        <v>102</v>
      </c>
      <c r="L104" t="s">
        <v>14</v>
      </c>
      <c r="M104">
        <v>1</v>
      </c>
      <c r="N104" t="b">
        <f t="shared" si="3"/>
        <v>0</v>
      </c>
    </row>
    <row r="105" spans="1:14" x14ac:dyDescent="0.35">
      <c r="A105" t="s">
        <v>20</v>
      </c>
      <c r="B105">
        <v>1396</v>
      </c>
      <c r="C105" t="b">
        <f t="shared" si="2"/>
        <v>0</v>
      </c>
      <c r="K105">
        <v>103</v>
      </c>
      <c r="L105" t="s">
        <v>14</v>
      </c>
      <c r="M105">
        <v>245</v>
      </c>
      <c r="N105" t="b">
        <f t="shared" si="3"/>
        <v>0</v>
      </c>
    </row>
    <row r="106" spans="1:14" x14ac:dyDescent="0.35">
      <c r="A106" t="s">
        <v>20</v>
      </c>
      <c r="B106">
        <v>2506</v>
      </c>
      <c r="C106" t="b">
        <f t="shared" si="2"/>
        <v>0</v>
      </c>
      <c r="K106">
        <v>104</v>
      </c>
      <c r="L106" t="s">
        <v>14</v>
      </c>
      <c r="M106">
        <v>32</v>
      </c>
      <c r="N106" t="b">
        <f t="shared" si="3"/>
        <v>0</v>
      </c>
    </row>
    <row r="107" spans="1:14" x14ac:dyDescent="0.35">
      <c r="A107" t="s">
        <v>20</v>
      </c>
      <c r="B107">
        <v>244</v>
      </c>
      <c r="C107" t="b">
        <f t="shared" si="2"/>
        <v>0</v>
      </c>
      <c r="K107">
        <v>105</v>
      </c>
      <c r="L107" t="s">
        <v>14</v>
      </c>
      <c r="M107">
        <v>7</v>
      </c>
      <c r="N107" t="b">
        <f t="shared" si="3"/>
        <v>0</v>
      </c>
    </row>
    <row r="108" spans="1:14" x14ac:dyDescent="0.35">
      <c r="A108" t="s">
        <v>20</v>
      </c>
      <c r="B108">
        <v>146</v>
      </c>
      <c r="C108" t="b">
        <f t="shared" si="2"/>
        <v>0</v>
      </c>
      <c r="K108">
        <v>106</v>
      </c>
      <c r="L108" t="s">
        <v>14</v>
      </c>
      <c r="M108">
        <v>803</v>
      </c>
      <c r="N108" t="b">
        <f t="shared" si="3"/>
        <v>0</v>
      </c>
    </row>
    <row r="109" spans="1:14" x14ac:dyDescent="0.35">
      <c r="A109" t="s">
        <v>20</v>
      </c>
      <c r="B109">
        <v>1267</v>
      </c>
      <c r="C109" t="b">
        <f t="shared" si="2"/>
        <v>0</v>
      </c>
      <c r="K109">
        <v>107</v>
      </c>
      <c r="L109" t="s">
        <v>14</v>
      </c>
      <c r="M109">
        <v>16</v>
      </c>
      <c r="N109" t="b">
        <f t="shared" si="3"/>
        <v>0</v>
      </c>
    </row>
    <row r="110" spans="1:14" x14ac:dyDescent="0.35">
      <c r="A110" t="s">
        <v>20</v>
      </c>
      <c r="B110">
        <v>1561</v>
      </c>
      <c r="C110" t="b">
        <f t="shared" si="2"/>
        <v>0</v>
      </c>
      <c r="K110">
        <v>108</v>
      </c>
      <c r="L110" t="s">
        <v>14</v>
      </c>
      <c r="M110">
        <v>31</v>
      </c>
      <c r="N110" t="b">
        <f t="shared" si="3"/>
        <v>0</v>
      </c>
    </row>
    <row r="111" spans="1:14" x14ac:dyDescent="0.35">
      <c r="A111" t="s">
        <v>20</v>
      </c>
      <c r="B111">
        <v>48</v>
      </c>
      <c r="C111" t="b">
        <f t="shared" si="2"/>
        <v>0</v>
      </c>
      <c r="K111">
        <v>109</v>
      </c>
      <c r="L111" t="s">
        <v>14</v>
      </c>
      <c r="M111">
        <v>108</v>
      </c>
      <c r="N111" t="b">
        <f t="shared" si="3"/>
        <v>0</v>
      </c>
    </row>
    <row r="112" spans="1:14" x14ac:dyDescent="0.35">
      <c r="A112" t="s">
        <v>20</v>
      </c>
      <c r="B112">
        <v>2739</v>
      </c>
      <c r="C112" t="b">
        <f t="shared" si="2"/>
        <v>0</v>
      </c>
      <c r="K112">
        <v>110</v>
      </c>
      <c r="L112" t="s">
        <v>14</v>
      </c>
      <c r="M112">
        <v>30</v>
      </c>
      <c r="N112" t="b">
        <f t="shared" si="3"/>
        <v>0</v>
      </c>
    </row>
    <row r="113" spans="1:14" x14ac:dyDescent="0.35">
      <c r="A113" t="s">
        <v>20</v>
      </c>
      <c r="B113">
        <v>3537</v>
      </c>
      <c r="C113" t="b">
        <f t="shared" si="2"/>
        <v>1</v>
      </c>
      <c r="K113">
        <v>111</v>
      </c>
      <c r="L113" t="s">
        <v>14</v>
      </c>
      <c r="M113">
        <v>17</v>
      </c>
      <c r="N113" t="b">
        <f t="shared" si="3"/>
        <v>0</v>
      </c>
    </row>
    <row r="114" spans="1:14" x14ac:dyDescent="0.35">
      <c r="A114" t="s">
        <v>20</v>
      </c>
      <c r="B114">
        <v>2107</v>
      </c>
      <c r="C114" t="b">
        <f t="shared" si="2"/>
        <v>0</v>
      </c>
      <c r="K114">
        <v>112</v>
      </c>
      <c r="L114" t="s">
        <v>14</v>
      </c>
      <c r="M114">
        <v>80</v>
      </c>
      <c r="N114" t="b">
        <f t="shared" si="3"/>
        <v>0</v>
      </c>
    </row>
    <row r="115" spans="1:14" x14ac:dyDescent="0.35">
      <c r="A115" t="s">
        <v>20</v>
      </c>
      <c r="B115">
        <v>3318</v>
      </c>
      <c r="C115" t="b">
        <f t="shared" si="2"/>
        <v>1</v>
      </c>
      <c r="K115">
        <v>113</v>
      </c>
      <c r="L115" t="s">
        <v>14</v>
      </c>
      <c r="M115">
        <v>2468</v>
      </c>
      <c r="N115" t="b">
        <f t="shared" si="3"/>
        <v>1</v>
      </c>
    </row>
    <row r="116" spans="1:14" x14ac:dyDescent="0.35">
      <c r="A116" t="s">
        <v>20</v>
      </c>
      <c r="B116">
        <v>340</v>
      </c>
      <c r="C116" t="b">
        <f t="shared" si="2"/>
        <v>0</v>
      </c>
      <c r="K116">
        <v>114</v>
      </c>
      <c r="L116" t="s">
        <v>14</v>
      </c>
      <c r="M116">
        <v>26</v>
      </c>
      <c r="N116" t="b">
        <f t="shared" si="3"/>
        <v>0</v>
      </c>
    </row>
    <row r="117" spans="1:14" x14ac:dyDescent="0.35">
      <c r="A117" t="s">
        <v>20</v>
      </c>
      <c r="B117">
        <v>1442</v>
      </c>
      <c r="C117" t="b">
        <f t="shared" si="2"/>
        <v>0</v>
      </c>
      <c r="K117">
        <v>115</v>
      </c>
      <c r="L117" t="s">
        <v>14</v>
      </c>
      <c r="M117">
        <v>73</v>
      </c>
      <c r="N117" t="b">
        <f t="shared" si="3"/>
        <v>0</v>
      </c>
    </row>
    <row r="118" spans="1:14" x14ac:dyDescent="0.35">
      <c r="A118" t="s">
        <v>20</v>
      </c>
      <c r="B118">
        <v>126</v>
      </c>
      <c r="C118" t="b">
        <f t="shared" si="2"/>
        <v>0</v>
      </c>
      <c r="K118">
        <v>116</v>
      </c>
      <c r="L118" t="s">
        <v>14</v>
      </c>
      <c r="M118">
        <v>128</v>
      </c>
      <c r="N118" t="b">
        <f t="shared" si="3"/>
        <v>0</v>
      </c>
    </row>
    <row r="119" spans="1:14" x14ac:dyDescent="0.35">
      <c r="A119" t="s">
        <v>20</v>
      </c>
      <c r="B119">
        <v>524</v>
      </c>
      <c r="C119" t="b">
        <f t="shared" si="2"/>
        <v>0</v>
      </c>
      <c r="K119">
        <v>117</v>
      </c>
      <c r="L119" t="s">
        <v>14</v>
      </c>
      <c r="M119">
        <v>33</v>
      </c>
      <c r="N119" t="b">
        <f t="shared" si="3"/>
        <v>0</v>
      </c>
    </row>
    <row r="120" spans="1:14" x14ac:dyDescent="0.35">
      <c r="A120" t="s">
        <v>20</v>
      </c>
      <c r="B120">
        <v>1989</v>
      </c>
      <c r="C120" t="b">
        <f t="shared" si="2"/>
        <v>0</v>
      </c>
      <c r="K120">
        <v>118</v>
      </c>
      <c r="L120" t="s">
        <v>14</v>
      </c>
      <c r="M120">
        <v>1072</v>
      </c>
      <c r="N120" t="b">
        <f t="shared" si="3"/>
        <v>0</v>
      </c>
    </row>
    <row r="121" spans="1:14" x14ac:dyDescent="0.35">
      <c r="A121" t="s">
        <v>20</v>
      </c>
      <c r="B121">
        <v>157</v>
      </c>
      <c r="C121" t="b">
        <f t="shared" si="2"/>
        <v>0</v>
      </c>
      <c r="K121">
        <v>119</v>
      </c>
      <c r="L121" t="s">
        <v>14</v>
      </c>
      <c r="M121">
        <v>393</v>
      </c>
      <c r="N121" t="b">
        <f t="shared" si="3"/>
        <v>0</v>
      </c>
    </row>
    <row r="122" spans="1:14" x14ac:dyDescent="0.35">
      <c r="A122" t="s">
        <v>20</v>
      </c>
      <c r="B122">
        <v>4498</v>
      </c>
      <c r="C122" t="b">
        <f t="shared" si="2"/>
        <v>1</v>
      </c>
      <c r="K122">
        <v>120</v>
      </c>
      <c r="L122" t="s">
        <v>14</v>
      </c>
      <c r="M122">
        <v>1257</v>
      </c>
      <c r="N122" t="b">
        <f t="shared" si="3"/>
        <v>0</v>
      </c>
    </row>
    <row r="123" spans="1:14" x14ac:dyDescent="0.35">
      <c r="A123" t="s">
        <v>20</v>
      </c>
      <c r="B123">
        <v>80</v>
      </c>
      <c r="C123" t="b">
        <f t="shared" si="2"/>
        <v>0</v>
      </c>
      <c r="K123">
        <v>121</v>
      </c>
      <c r="L123" t="s">
        <v>14</v>
      </c>
      <c r="M123">
        <v>328</v>
      </c>
      <c r="N123" t="b">
        <f t="shared" si="3"/>
        <v>0</v>
      </c>
    </row>
    <row r="124" spans="1:14" x14ac:dyDescent="0.35">
      <c r="A124" t="s">
        <v>20</v>
      </c>
      <c r="B124">
        <v>43</v>
      </c>
      <c r="C124" t="b">
        <f t="shared" si="2"/>
        <v>0</v>
      </c>
      <c r="K124">
        <v>122</v>
      </c>
      <c r="L124" t="s">
        <v>14</v>
      </c>
      <c r="M124">
        <v>147</v>
      </c>
      <c r="N124" t="b">
        <f t="shared" si="3"/>
        <v>0</v>
      </c>
    </row>
    <row r="125" spans="1:14" x14ac:dyDescent="0.35">
      <c r="A125" t="s">
        <v>20</v>
      </c>
      <c r="B125">
        <v>2053</v>
      </c>
      <c r="C125" t="b">
        <f t="shared" si="2"/>
        <v>0</v>
      </c>
      <c r="K125">
        <v>123</v>
      </c>
      <c r="L125" t="s">
        <v>14</v>
      </c>
      <c r="M125">
        <v>830</v>
      </c>
      <c r="N125" t="b">
        <f t="shared" si="3"/>
        <v>0</v>
      </c>
    </row>
    <row r="126" spans="1:14" x14ac:dyDescent="0.35">
      <c r="A126" t="s">
        <v>20</v>
      </c>
      <c r="B126">
        <v>168</v>
      </c>
      <c r="C126" t="b">
        <f t="shared" si="2"/>
        <v>0</v>
      </c>
      <c r="K126">
        <v>124</v>
      </c>
      <c r="L126" t="s">
        <v>14</v>
      </c>
      <c r="M126">
        <v>331</v>
      </c>
      <c r="N126" t="b">
        <f t="shared" si="3"/>
        <v>0</v>
      </c>
    </row>
    <row r="127" spans="1:14" x14ac:dyDescent="0.35">
      <c r="A127" t="s">
        <v>20</v>
      </c>
      <c r="B127">
        <v>4289</v>
      </c>
      <c r="C127" t="b">
        <f t="shared" si="2"/>
        <v>1</v>
      </c>
      <c r="K127">
        <v>125</v>
      </c>
      <c r="L127" t="s">
        <v>14</v>
      </c>
      <c r="M127">
        <v>25</v>
      </c>
      <c r="N127" t="b">
        <f t="shared" si="3"/>
        <v>0</v>
      </c>
    </row>
    <row r="128" spans="1:14" x14ac:dyDescent="0.35">
      <c r="A128" t="s">
        <v>20</v>
      </c>
      <c r="B128">
        <v>165</v>
      </c>
      <c r="C128" t="b">
        <f t="shared" si="2"/>
        <v>0</v>
      </c>
      <c r="K128">
        <v>126</v>
      </c>
      <c r="L128" t="s">
        <v>14</v>
      </c>
      <c r="M128">
        <v>3483</v>
      </c>
      <c r="N128" t="b">
        <f t="shared" si="3"/>
        <v>1</v>
      </c>
    </row>
    <row r="129" spans="1:14" x14ac:dyDescent="0.35">
      <c r="A129" t="s">
        <v>20</v>
      </c>
      <c r="B129">
        <v>1815</v>
      </c>
      <c r="C129" t="b">
        <f t="shared" si="2"/>
        <v>0</v>
      </c>
      <c r="K129">
        <v>127</v>
      </c>
      <c r="L129" t="s">
        <v>14</v>
      </c>
      <c r="M129">
        <v>923</v>
      </c>
      <c r="N129" t="b">
        <f t="shared" si="3"/>
        <v>0</v>
      </c>
    </row>
    <row r="130" spans="1:14" x14ac:dyDescent="0.35">
      <c r="A130" t="s">
        <v>20</v>
      </c>
      <c r="B130">
        <v>397</v>
      </c>
      <c r="C130" t="b">
        <f t="shared" si="2"/>
        <v>0</v>
      </c>
      <c r="K130">
        <v>128</v>
      </c>
      <c r="L130" t="s">
        <v>14</v>
      </c>
      <c r="M130">
        <v>1</v>
      </c>
      <c r="N130" t="b">
        <f t="shared" si="3"/>
        <v>0</v>
      </c>
    </row>
    <row r="131" spans="1:14" x14ac:dyDescent="0.35">
      <c r="A131" t="s">
        <v>20</v>
      </c>
      <c r="B131">
        <v>1539</v>
      </c>
      <c r="C131" t="b">
        <f t="shared" ref="C131:C194" si="4">OR(B131&lt;$E$18,B131&gt;$E$19)</f>
        <v>0</v>
      </c>
      <c r="K131">
        <v>129</v>
      </c>
      <c r="L131" t="s">
        <v>14</v>
      </c>
      <c r="M131">
        <v>33</v>
      </c>
      <c r="N131" t="b">
        <f t="shared" si="3"/>
        <v>0</v>
      </c>
    </row>
    <row r="132" spans="1:14" x14ac:dyDescent="0.35">
      <c r="A132" t="s">
        <v>20</v>
      </c>
      <c r="B132">
        <v>138</v>
      </c>
      <c r="C132" t="b">
        <f t="shared" si="4"/>
        <v>0</v>
      </c>
      <c r="K132">
        <v>130</v>
      </c>
      <c r="L132" t="s">
        <v>14</v>
      </c>
      <c r="M132">
        <v>40</v>
      </c>
      <c r="N132" t="b">
        <f t="shared" ref="N132:N195" si="5">OR(M132&lt;$P$18,M132&gt;$P$19)</f>
        <v>0</v>
      </c>
    </row>
    <row r="133" spans="1:14" x14ac:dyDescent="0.35">
      <c r="A133" t="s">
        <v>20</v>
      </c>
      <c r="B133">
        <v>3594</v>
      </c>
      <c r="C133" t="b">
        <f t="shared" si="4"/>
        <v>1</v>
      </c>
      <c r="K133">
        <v>131</v>
      </c>
      <c r="L133" t="s">
        <v>14</v>
      </c>
      <c r="M133">
        <v>23</v>
      </c>
      <c r="N133" t="b">
        <f t="shared" si="5"/>
        <v>0</v>
      </c>
    </row>
    <row r="134" spans="1:14" x14ac:dyDescent="0.35">
      <c r="A134" t="s">
        <v>20</v>
      </c>
      <c r="B134">
        <v>5880</v>
      </c>
      <c r="C134" t="b">
        <f t="shared" si="4"/>
        <v>1</v>
      </c>
      <c r="K134">
        <v>132</v>
      </c>
      <c r="L134" t="s">
        <v>14</v>
      </c>
      <c r="M134">
        <v>75</v>
      </c>
      <c r="N134" t="b">
        <f t="shared" si="5"/>
        <v>0</v>
      </c>
    </row>
    <row r="135" spans="1:14" x14ac:dyDescent="0.35">
      <c r="A135" t="s">
        <v>20</v>
      </c>
      <c r="B135">
        <v>112</v>
      </c>
      <c r="C135" t="b">
        <f t="shared" si="4"/>
        <v>0</v>
      </c>
      <c r="K135">
        <v>133</v>
      </c>
      <c r="L135" t="s">
        <v>14</v>
      </c>
      <c r="M135">
        <v>2176</v>
      </c>
      <c r="N135" t="b">
        <f t="shared" si="5"/>
        <v>1</v>
      </c>
    </row>
    <row r="136" spans="1:14" x14ac:dyDescent="0.35">
      <c r="A136" t="s">
        <v>20</v>
      </c>
      <c r="B136">
        <v>943</v>
      </c>
      <c r="C136" t="b">
        <f t="shared" si="4"/>
        <v>0</v>
      </c>
      <c r="K136">
        <v>134</v>
      </c>
      <c r="L136" t="s">
        <v>14</v>
      </c>
      <c r="M136">
        <v>441</v>
      </c>
      <c r="N136" t="b">
        <f t="shared" si="5"/>
        <v>0</v>
      </c>
    </row>
    <row r="137" spans="1:14" x14ac:dyDescent="0.35">
      <c r="A137" t="s">
        <v>20</v>
      </c>
      <c r="B137">
        <v>2468</v>
      </c>
      <c r="C137" t="b">
        <f t="shared" si="4"/>
        <v>0</v>
      </c>
      <c r="K137">
        <v>135</v>
      </c>
      <c r="L137" t="s">
        <v>14</v>
      </c>
      <c r="M137">
        <v>25</v>
      </c>
      <c r="N137" t="b">
        <f t="shared" si="5"/>
        <v>0</v>
      </c>
    </row>
    <row r="138" spans="1:14" x14ac:dyDescent="0.35">
      <c r="A138" t="s">
        <v>20</v>
      </c>
      <c r="B138">
        <v>2551</v>
      </c>
      <c r="C138" t="b">
        <f t="shared" si="4"/>
        <v>0</v>
      </c>
      <c r="K138">
        <v>136</v>
      </c>
      <c r="L138" t="s">
        <v>14</v>
      </c>
      <c r="M138">
        <v>127</v>
      </c>
      <c r="N138" t="b">
        <f t="shared" si="5"/>
        <v>0</v>
      </c>
    </row>
    <row r="139" spans="1:14" x14ac:dyDescent="0.35">
      <c r="A139" t="s">
        <v>20</v>
      </c>
      <c r="B139">
        <v>101</v>
      </c>
      <c r="C139" t="b">
        <f t="shared" si="4"/>
        <v>0</v>
      </c>
      <c r="K139">
        <v>137</v>
      </c>
      <c r="L139" t="s">
        <v>14</v>
      </c>
      <c r="M139">
        <v>355</v>
      </c>
      <c r="N139" t="b">
        <f t="shared" si="5"/>
        <v>0</v>
      </c>
    </row>
    <row r="140" spans="1:14" x14ac:dyDescent="0.35">
      <c r="A140" t="s">
        <v>20</v>
      </c>
      <c r="B140">
        <v>92</v>
      </c>
      <c r="C140" t="b">
        <f t="shared" si="4"/>
        <v>0</v>
      </c>
      <c r="K140">
        <v>138</v>
      </c>
      <c r="L140" t="s">
        <v>14</v>
      </c>
      <c r="M140">
        <v>44</v>
      </c>
      <c r="N140" t="b">
        <f t="shared" si="5"/>
        <v>0</v>
      </c>
    </row>
    <row r="141" spans="1:14" x14ac:dyDescent="0.35">
      <c r="A141" t="s">
        <v>20</v>
      </c>
      <c r="B141">
        <v>62</v>
      </c>
      <c r="C141" t="b">
        <f t="shared" si="4"/>
        <v>0</v>
      </c>
      <c r="K141">
        <v>139</v>
      </c>
      <c r="L141" t="s">
        <v>14</v>
      </c>
      <c r="M141">
        <v>67</v>
      </c>
      <c r="N141" t="b">
        <f t="shared" si="5"/>
        <v>0</v>
      </c>
    </row>
    <row r="142" spans="1:14" x14ac:dyDescent="0.35">
      <c r="A142" t="s">
        <v>20</v>
      </c>
      <c r="B142">
        <v>149</v>
      </c>
      <c r="C142" t="b">
        <f t="shared" si="4"/>
        <v>0</v>
      </c>
      <c r="K142">
        <v>140</v>
      </c>
      <c r="L142" t="s">
        <v>14</v>
      </c>
      <c r="M142">
        <v>1068</v>
      </c>
      <c r="N142" t="b">
        <f t="shared" si="5"/>
        <v>0</v>
      </c>
    </row>
    <row r="143" spans="1:14" x14ac:dyDescent="0.35">
      <c r="A143" t="s">
        <v>20</v>
      </c>
      <c r="B143">
        <v>329</v>
      </c>
      <c r="C143" t="b">
        <f t="shared" si="4"/>
        <v>0</v>
      </c>
      <c r="K143">
        <v>141</v>
      </c>
      <c r="L143" t="s">
        <v>14</v>
      </c>
      <c r="M143">
        <v>424</v>
      </c>
      <c r="N143" t="b">
        <f t="shared" si="5"/>
        <v>0</v>
      </c>
    </row>
    <row r="144" spans="1:14" x14ac:dyDescent="0.35">
      <c r="A144" t="s">
        <v>20</v>
      </c>
      <c r="B144">
        <v>97</v>
      </c>
      <c r="C144" t="b">
        <f t="shared" si="4"/>
        <v>0</v>
      </c>
      <c r="K144">
        <v>142</v>
      </c>
      <c r="L144" t="s">
        <v>14</v>
      </c>
      <c r="M144">
        <v>151</v>
      </c>
      <c r="N144" t="b">
        <f t="shared" si="5"/>
        <v>0</v>
      </c>
    </row>
    <row r="145" spans="1:14" x14ac:dyDescent="0.35">
      <c r="A145" t="s">
        <v>20</v>
      </c>
      <c r="B145">
        <v>1784</v>
      </c>
      <c r="C145" t="b">
        <f t="shared" si="4"/>
        <v>0</v>
      </c>
      <c r="K145">
        <v>143</v>
      </c>
      <c r="L145" t="s">
        <v>14</v>
      </c>
      <c r="M145">
        <v>1608</v>
      </c>
      <c r="N145" t="b">
        <f t="shared" si="5"/>
        <v>0</v>
      </c>
    </row>
    <row r="146" spans="1:14" x14ac:dyDescent="0.35">
      <c r="A146" t="s">
        <v>20</v>
      </c>
      <c r="B146">
        <v>1684</v>
      </c>
      <c r="C146" t="b">
        <f t="shared" si="4"/>
        <v>0</v>
      </c>
      <c r="K146">
        <v>144</v>
      </c>
      <c r="L146" t="s">
        <v>14</v>
      </c>
      <c r="M146">
        <v>941</v>
      </c>
      <c r="N146" t="b">
        <f t="shared" si="5"/>
        <v>0</v>
      </c>
    </row>
    <row r="147" spans="1:14" x14ac:dyDescent="0.35">
      <c r="A147" t="s">
        <v>20</v>
      </c>
      <c r="B147">
        <v>250</v>
      </c>
      <c r="C147" t="b">
        <f t="shared" si="4"/>
        <v>0</v>
      </c>
      <c r="K147">
        <v>145</v>
      </c>
      <c r="L147" t="s">
        <v>14</v>
      </c>
      <c r="M147">
        <v>1</v>
      </c>
      <c r="N147" t="b">
        <f t="shared" si="5"/>
        <v>0</v>
      </c>
    </row>
    <row r="148" spans="1:14" x14ac:dyDescent="0.35">
      <c r="A148" t="s">
        <v>20</v>
      </c>
      <c r="B148">
        <v>238</v>
      </c>
      <c r="C148" t="b">
        <f t="shared" si="4"/>
        <v>0</v>
      </c>
      <c r="K148">
        <v>146</v>
      </c>
      <c r="L148" t="s">
        <v>14</v>
      </c>
      <c r="M148">
        <v>40</v>
      </c>
      <c r="N148" t="b">
        <f t="shared" si="5"/>
        <v>0</v>
      </c>
    </row>
    <row r="149" spans="1:14" x14ac:dyDescent="0.35">
      <c r="A149" t="s">
        <v>20</v>
      </c>
      <c r="B149">
        <v>53</v>
      </c>
      <c r="C149" t="b">
        <f t="shared" si="4"/>
        <v>0</v>
      </c>
      <c r="K149">
        <v>147</v>
      </c>
      <c r="L149" t="s">
        <v>14</v>
      </c>
      <c r="M149">
        <v>3015</v>
      </c>
      <c r="N149" t="b">
        <f t="shared" si="5"/>
        <v>1</v>
      </c>
    </row>
    <row r="150" spans="1:14" x14ac:dyDescent="0.35">
      <c r="A150" t="s">
        <v>20</v>
      </c>
      <c r="B150">
        <v>214</v>
      </c>
      <c r="C150" t="b">
        <f t="shared" si="4"/>
        <v>0</v>
      </c>
      <c r="K150">
        <v>148</v>
      </c>
      <c r="L150" t="s">
        <v>14</v>
      </c>
      <c r="M150">
        <v>435</v>
      </c>
      <c r="N150" t="b">
        <f t="shared" si="5"/>
        <v>0</v>
      </c>
    </row>
    <row r="151" spans="1:14" x14ac:dyDescent="0.35">
      <c r="A151" t="s">
        <v>20</v>
      </c>
      <c r="B151">
        <v>222</v>
      </c>
      <c r="C151" t="b">
        <f t="shared" si="4"/>
        <v>0</v>
      </c>
      <c r="K151">
        <v>149</v>
      </c>
      <c r="L151" t="s">
        <v>14</v>
      </c>
      <c r="M151">
        <v>714</v>
      </c>
      <c r="N151" t="b">
        <f t="shared" si="5"/>
        <v>0</v>
      </c>
    </row>
    <row r="152" spans="1:14" x14ac:dyDescent="0.35">
      <c r="A152" t="s">
        <v>20</v>
      </c>
      <c r="B152">
        <v>1884</v>
      </c>
      <c r="C152" t="b">
        <f t="shared" si="4"/>
        <v>0</v>
      </c>
      <c r="K152">
        <v>150</v>
      </c>
      <c r="L152" t="s">
        <v>14</v>
      </c>
      <c r="M152">
        <v>5497</v>
      </c>
      <c r="N152" t="b">
        <f t="shared" si="5"/>
        <v>1</v>
      </c>
    </row>
    <row r="153" spans="1:14" x14ac:dyDescent="0.35">
      <c r="A153" t="s">
        <v>20</v>
      </c>
      <c r="B153">
        <v>218</v>
      </c>
      <c r="C153" t="b">
        <f t="shared" si="4"/>
        <v>0</v>
      </c>
      <c r="K153">
        <v>151</v>
      </c>
      <c r="L153" t="s">
        <v>14</v>
      </c>
      <c r="M153">
        <v>418</v>
      </c>
      <c r="N153" t="b">
        <f t="shared" si="5"/>
        <v>0</v>
      </c>
    </row>
    <row r="154" spans="1:14" x14ac:dyDescent="0.35">
      <c r="A154" t="s">
        <v>20</v>
      </c>
      <c r="B154">
        <v>6465</v>
      </c>
      <c r="C154" t="b">
        <f t="shared" si="4"/>
        <v>1</v>
      </c>
      <c r="K154">
        <v>152</v>
      </c>
      <c r="L154" t="s">
        <v>14</v>
      </c>
      <c r="M154">
        <v>1439</v>
      </c>
      <c r="N154" t="b">
        <f t="shared" si="5"/>
        <v>0</v>
      </c>
    </row>
    <row r="155" spans="1:14" x14ac:dyDescent="0.35">
      <c r="A155" t="s">
        <v>20</v>
      </c>
      <c r="B155">
        <v>59</v>
      </c>
      <c r="C155" t="b">
        <f t="shared" si="4"/>
        <v>0</v>
      </c>
      <c r="K155">
        <v>153</v>
      </c>
      <c r="L155" t="s">
        <v>14</v>
      </c>
      <c r="M155">
        <v>15</v>
      </c>
      <c r="N155" t="b">
        <f t="shared" si="5"/>
        <v>0</v>
      </c>
    </row>
    <row r="156" spans="1:14" x14ac:dyDescent="0.35">
      <c r="A156" t="s">
        <v>20</v>
      </c>
      <c r="B156">
        <v>88</v>
      </c>
      <c r="C156" t="b">
        <f t="shared" si="4"/>
        <v>0</v>
      </c>
      <c r="K156">
        <v>154</v>
      </c>
      <c r="L156" t="s">
        <v>14</v>
      </c>
      <c r="M156">
        <v>1999</v>
      </c>
      <c r="N156" t="b">
        <f t="shared" si="5"/>
        <v>1</v>
      </c>
    </row>
    <row r="157" spans="1:14" x14ac:dyDescent="0.35">
      <c r="A157" t="s">
        <v>20</v>
      </c>
      <c r="B157">
        <v>1697</v>
      </c>
      <c r="C157" t="b">
        <f t="shared" si="4"/>
        <v>0</v>
      </c>
      <c r="K157">
        <v>155</v>
      </c>
      <c r="L157" t="s">
        <v>14</v>
      </c>
      <c r="M157">
        <v>118</v>
      </c>
      <c r="N157" t="b">
        <f t="shared" si="5"/>
        <v>0</v>
      </c>
    </row>
    <row r="158" spans="1:14" x14ac:dyDescent="0.35">
      <c r="A158" t="s">
        <v>20</v>
      </c>
      <c r="B158">
        <v>92</v>
      </c>
      <c r="C158" t="b">
        <f t="shared" si="4"/>
        <v>0</v>
      </c>
      <c r="K158">
        <v>156</v>
      </c>
      <c r="L158" t="s">
        <v>14</v>
      </c>
      <c r="M158">
        <v>162</v>
      </c>
      <c r="N158" t="b">
        <f t="shared" si="5"/>
        <v>0</v>
      </c>
    </row>
    <row r="159" spans="1:14" x14ac:dyDescent="0.35">
      <c r="A159" t="s">
        <v>20</v>
      </c>
      <c r="B159">
        <v>186</v>
      </c>
      <c r="C159" t="b">
        <f t="shared" si="4"/>
        <v>0</v>
      </c>
      <c r="K159">
        <v>157</v>
      </c>
      <c r="L159" t="s">
        <v>14</v>
      </c>
      <c r="M159">
        <v>83</v>
      </c>
      <c r="N159" t="b">
        <f t="shared" si="5"/>
        <v>0</v>
      </c>
    </row>
    <row r="160" spans="1:14" x14ac:dyDescent="0.35">
      <c r="A160" t="s">
        <v>20</v>
      </c>
      <c r="B160">
        <v>138</v>
      </c>
      <c r="C160" t="b">
        <f t="shared" si="4"/>
        <v>0</v>
      </c>
      <c r="K160">
        <v>158</v>
      </c>
      <c r="L160" t="s">
        <v>14</v>
      </c>
      <c r="M160">
        <v>747</v>
      </c>
      <c r="N160" t="b">
        <f t="shared" si="5"/>
        <v>0</v>
      </c>
    </row>
    <row r="161" spans="1:14" x14ac:dyDescent="0.35">
      <c r="A161" t="s">
        <v>20</v>
      </c>
      <c r="B161">
        <v>261</v>
      </c>
      <c r="C161" t="b">
        <f t="shared" si="4"/>
        <v>0</v>
      </c>
      <c r="K161">
        <v>159</v>
      </c>
      <c r="L161" t="s">
        <v>14</v>
      </c>
      <c r="M161">
        <v>84</v>
      </c>
      <c r="N161" t="b">
        <f t="shared" si="5"/>
        <v>0</v>
      </c>
    </row>
    <row r="162" spans="1:14" x14ac:dyDescent="0.35">
      <c r="A162" t="s">
        <v>20</v>
      </c>
      <c r="B162">
        <v>107</v>
      </c>
      <c r="C162" t="b">
        <f t="shared" si="4"/>
        <v>0</v>
      </c>
      <c r="K162">
        <v>160</v>
      </c>
      <c r="L162" t="s">
        <v>14</v>
      </c>
      <c r="M162">
        <v>91</v>
      </c>
      <c r="N162" t="b">
        <f t="shared" si="5"/>
        <v>0</v>
      </c>
    </row>
    <row r="163" spans="1:14" x14ac:dyDescent="0.35">
      <c r="A163" t="s">
        <v>20</v>
      </c>
      <c r="B163">
        <v>199</v>
      </c>
      <c r="C163" t="b">
        <f t="shared" si="4"/>
        <v>0</v>
      </c>
      <c r="K163">
        <v>161</v>
      </c>
      <c r="L163" t="s">
        <v>14</v>
      </c>
      <c r="M163">
        <v>792</v>
      </c>
      <c r="N163" t="b">
        <f t="shared" si="5"/>
        <v>0</v>
      </c>
    </row>
    <row r="164" spans="1:14" x14ac:dyDescent="0.35">
      <c r="A164" t="s">
        <v>20</v>
      </c>
      <c r="B164">
        <v>5512</v>
      </c>
      <c r="C164" t="b">
        <f t="shared" si="4"/>
        <v>1</v>
      </c>
      <c r="K164">
        <v>162</v>
      </c>
      <c r="L164" t="s">
        <v>14</v>
      </c>
      <c r="M164">
        <v>32</v>
      </c>
      <c r="N164" t="b">
        <f t="shared" si="5"/>
        <v>0</v>
      </c>
    </row>
    <row r="165" spans="1:14" x14ac:dyDescent="0.35">
      <c r="A165" t="s">
        <v>20</v>
      </c>
      <c r="B165">
        <v>86</v>
      </c>
      <c r="C165" t="b">
        <f t="shared" si="4"/>
        <v>0</v>
      </c>
      <c r="K165">
        <v>163</v>
      </c>
      <c r="L165" t="s">
        <v>14</v>
      </c>
      <c r="M165">
        <v>186</v>
      </c>
      <c r="N165" t="b">
        <f t="shared" si="5"/>
        <v>0</v>
      </c>
    </row>
    <row r="166" spans="1:14" x14ac:dyDescent="0.35">
      <c r="A166" t="s">
        <v>20</v>
      </c>
      <c r="B166">
        <v>2768</v>
      </c>
      <c r="C166" t="b">
        <f t="shared" si="4"/>
        <v>0</v>
      </c>
      <c r="K166">
        <v>164</v>
      </c>
      <c r="L166" t="s">
        <v>14</v>
      </c>
      <c r="M166">
        <v>605</v>
      </c>
      <c r="N166" t="b">
        <f t="shared" si="5"/>
        <v>0</v>
      </c>
    </row>
    <row r="167" spans="1:14" x14ac:dyDescent="0.35">
      <c r="A167" t="s">
        <v>20</v>
      </c>
      <c r="B167">
        <v>48</v>
      </c>
      <c r="C167" t="b">
        <f t="shared" si="4"/>
        <v>0</v>
      </c>
      <c r="K167">
        <v>165</v>
      </c>
      <c r="L167" t="s">
        <v>14</v>
      </c>
      <c r="M167">
        <v>1</v>
      </c>
      <c r="N167" t="b">
        <f t="shared" si="5"/>
        <v>0</v>
      </c>
    </row>
    <row r="168" spans="1:14" x14ac:dyDescent="0.35">
      <c r="A168" t="s">
        <v>20</v>
      </c>
      <c r="B168">
        <v>87</v>
      </c>
      <c r="C168" t="b">
        <f t="shared" si="4"/>
        <v>0</v>
      </c>
      <c r="K168">
        <v>166</v>
      </c>
      <c r="L168" t="s">
        <v>14</v>
      </c>
      <c r="M168">
        <v>31</v>
      </c>
      <c r="N168" t="b">
        <f t="shared" si="5"/>
        <v>0</v>
      </c>
    </row>
    <row r="169" spans="1:14" x14ac:dyDescent="0.35">
      <c r="A169" t="s">
        <v>20</v>
      </c>
      <c r="B169">
        <v>1894</v>
      </c>
      <c r="C169" t="b">
        <f t="shared" si="4"/>
        <v>0</v>
      </c>
      <c r="K169">
        <v>167</v>
      </c>
      <c r="L169" t="s">
        <v>14</v>
      </c>
      <c r="M169">
        <v>1181</v>
      </c>
      <c r="N169" t="b">
        <f t="shared" si="5"/>
        <v>0</v>
      </c>
    </row>
    <row r="170" spans="1:14" x14ac:dyDescent="0.35">
      <c r="A170" t="s">
        <v>20</v>
      </c>
      <c r="B170">
        <v>282</v>
      </c>
      <c r="C170" t="b">
        <f t="shared" si="4"/>
        <v>0</v>
      </c>
      <c r="K170">
        <v>168</v>
      </c>
      <c r="L170" t="s">
        <v>14</v>
      </c>
      <c r="M170">
        <v>39</v>
      </c>
      <c r="N170" t="b">
        <f t="shared" si="5"/>
        <v>0</v>
      </c>
    </row>
    <row r="171" spans="1:14" x14ac:dyDescent="0.35">
      <c r="A171" t="s">
        <v>20</v>
      </c>
      <c r="B171">
        <v>116</v>
      </c>
      <c r="C171" t="b">
        <f t="shared" si="4"/>
        <v>0</v>
      </c>
      <c r="K171">
        <v>169</v>
      </c>
      <c r="L171" t="s">
        <v>14</v>
      </c>
      <c r="M171">
        <v>46</v>
      </c>
      <c r="N171" t="b">
        <f t="shared" si="5"/>
        <v>0</v>
      </c>
    </row>
    <row r="172" spans="1:14" x14ac:dyDescent="0.35">
      <c r="A172" t="s">
        <v>20</v>
      </c>
      <c r="B172">
        <v>83</v>
      </c>
      <c r="C172" t="b">
        <f t="shared" si="4"/>
        <v>0</v>
      </c>
      <c r="K172">
        <v>170</v>
      </c>
      <c r="L172" t="s">
        <v>14</v>
      </c>
      <c r="M172">
        <v>105</v>
      </c>
      <c r="N172" t="b">
        <f t="shared" si="5"/>
        <v>0</v>
      </c>
    </row>
    <row r="173" spans="1:14" x14ac:dyDescent="0.35">
      <c r="A173" t="s">
        <v>20</v>
      </c>
      <c r="B173">
        <v>91</v>
      </c>
      <c r="C173" t="b">
        <f t="shared" si="4"/>
        <v>0</v>
      </c>
      <c r="K173">
        <v>171</v>
      </c>
      <c r="L173" t="s">
        <v>14</v>
      </c>
      <c r="M173">
        <v>535</v>
      </c>
      <c r="N173" t="b">
        <f t="shared" si="5"/>
        <v>0</v>
      </c>
    </row>
    <row r="174" spans="1:14" x14ac:dyDescent="0.35">
      <c r="A174" t="s">
        <v>20</v>
      </c>
      <c r="B174">
        <v>546</v>
      </c>
      <c r="C174" t="b">
        <f t="shared" si="4"/>
        <v>0</v>
      </c>
      <c r="K174">
        <v>172</v>
      </c>
      <c r="L174" t="s">
        <v>14</v>
      </c>
      <c r="M174">
        <v>16</v>
      </c>
      <c r="N174" t="b">
        <f t="shared" si="5"/>
        <v>0</v>
      </c>
    </row>
    <row r="175" spans="1:14" x14ac:dyDescent="0.35">
      <c r="A175" t="s">
        <v>20</v>
      </c>
      <c r="B175">
        <v>393</v>
      </c>
      <c r="C175" t="b">
        <f t="shared" si="4"/>
        <v>0</v>
      </c>
      <c r="K175">
        <v>173</v>
      </c>
      <c r="L175" t="s">
        <v>14</v>
      </c>
      <c r="M175">
        <v>575</v>
      </c>
      <c r="N175" t="b">
        <f t="shared" si="5"/>
        <v>0</v>
      </c>
    </row>
    <row r="176" spans="1:14" x14ac:dyDescent="0.35">
      <c r="A176" t="s">
        <v>20</v>
      </c>
      <c r="B176">
        <v>133</v>
      </c>
      <c r="C176" t="b">
        <f t="shared" si="4"/>
        <v>0</v>
      </c>
      <c r="K176">
        <v>174</v>
      </c>
      <c r="L176" t="s">
        <v>14</v>
      </c>
      <c r="M176">
        <v>1120</v>
      </c>
      <c r="N176" t="b">
        <f t="shared" si="5"/>
        <v>0</v>
      </c>
    </row>
    <row r="177" spans="1:14" x14ac:dyDescent="0.35">
      <c r="A177" t="s">
        <v>20</v>
      </c>
      <c r="B177">
        <v>254</v>
      </c>
      <c r="C177" t="b">
        <f t="shared" si="4"/>
        <v>0</v>
      </c>
      <c r="K177">
        <v>175</v>
      </c>
      <c r="L177" t="s">
        <v>14</v>
      </c>
      <c r="M177">
        <v>113</v>
      </c>
      <c r="N177" t="b">
        <f t="shared" si="5"/>
        <v>0</v>
      </c>
    </row>
    <row r="178" spans="1:14" x14ac:dyDescent="0.35">
      <c r="A178" t="s">
        <v>20</v>
      </c>
      <c r="B178">
        <v>176</v>
      </c>
      <c r="C178" t="b">
        <f t="shared" si="4"/>
        <v>0</v>
      </c>
      <c r="K178">
        <v>176</v>
      </c>
      <c r="L178" t="s">
        <v>14</v>
      </c>
      <c r="M178">
        <v>1538</v>
      </c>
      <c r="N178" t="b">
        <f t="shared" si="5"/>
        <v>0</v>
      </c>
    </row>
    <row r="179" spans="1:14" x14ac:dyDescent="0.35">
      <c r="A179" t="s">
        <v>20</v>
      </c>
      <c r="B179">
        <v>337</v>
      </c>
      <c r="C179" t="b">
        <f t="shared" si="4"/>
        <v>0</v>
      </c>
      <c r="K179">
        <v>177</v>
      </c>
      <c r="L179" t="s">
        <v>14</v>
      </c>
      <c r="M179">
        <v>9</v>
      </c>
      <c r="N179" t="b">
        <f t="shared" si="5"/>
        <v>0</v>
      </c>
    </row>
    <row r="180" spans="1:14" x14ac:dyDescent="0.35">
      <c r="A180" t="s">
        <v>20</v>
      </c>
      <c r="B180">
        <v>107</v>
      </c>
      <c r="C180" t="b">
        <f t="shared" si="4"/>
        <v>0</v>
      </c>
      <c r="K180">
        <v>178</v>
      </c>
      <c r="L180" t="s">
        <v>14</v>
      </c>
      <c r="M180">
        <v>554</v>
      </c>
      <c r="N180" t="b">
        <f t="shared" si="5"/>
        <v>0</v>
      </c>
    </row>
    <row r="181" spans="1:14" x14ac:dyDescent="0.35">
      <c r="A181" t="s">
        <v>20</v>
      </c>
      <c r="B181">
        <v>183</v>
      </c>
      <c r="C181" t="b">
        <f t="shared" si="4"/>
        <v>0</v>
      </c>
      <c r="K181">
        <v>179</v>
      </c>
      <c r="L181" t="s">
        <v>14</v>
      </c>
      <c r="M181">
        <v>648</v>
      </c>
      <c r="N181" t="b">
        <f t="shared" si="5"/>
        <v>0</v>
      </c>
    </row>
    <row r="182" spans="1:14" x14ac:dyDescent="0.35">
      <c r="A182" t="s">
        <v>20</v>
      </c>
      <c r="B182">
        <v>72</v>
      </c>
      <c r="C182" t="b">
        <f t="shared" si="4"/>
        <v>0</v>
      </c>
      <c r="K182">
        <v>180</v>
      </c>
      <c r="L182" t="s">
        <v>14</v>
      </c>
      <c r="M182">
        <v>21</v>
      </c>
      <c r="N182" t="b">
        <f t="shared" si="5"/>
        <v>0</v>
      </c>
    </row>
    <row r="183" spans="1:14" x14ac:dyDescent="0.35">
      <c r="A183" t="s">
        <v>20</v>
      </c>
      <c r="B183">
        <v>295</v>
      </c>
      <c r="C183" t="b">
        <f t="shared" si="4"/>
        <v>0</v>
      </c>
      <c r="K183">
        <v>181</v>
      </c>
      <c r="L183" t="s">
        <v>14</v>
      </c>
      <c r="M183">
        <v>54</v>
      </c>
      <c r="N183" t="b">
        <f t="shared" si="5"/>
        <v>0</v>
      </c>
    </row>
    <row r="184" spans="1:14" x14ac:dyDescent="0.35">
      <c r="A184" t="s">
        <v>20</v>
      </c>
      <c r="B184">
        <v>142</v>
      </c>
      <c r="C184" t="b">
        <f t="shared" si="4"/>
        <v>0</v>
      </c>
      <c r="K184">
        <v>182</v>
      </c>
      <c r="L184" t="s">
        <v>14</v>
      </c>
      <c r="M184">
        <v>120</v>
      </c>
      <c r="N184" t="b">
        <f t="shared" si="5"/>
        <v>0</v>
      </c>
    </row>
    <row r="185" spans="1:14" x14ac:dyDescent="0.35">
      <c r="A185" t="s">
        <v>20</v>
      </c>
      <c r="B185">
        <v>85</v>
      </c>
      <c r="C185" t="b">
        <f t="shared" si="4"/>
        <v>0</v>
      </c>
      <c r="K185">
        <v>183</v>
      </c>
      <c r="L185" t="s">
        <v>14</v>
      </c>
      <c r="M185">
        <v>579</v>
      </c>
      <c r="N185" t="b">
        <f t="shared" si="5"/>
        <v>0</v>
      </c>
    </row>
    <row r="186" spans="1:14" x14ac:dyDescent="0.35">
      <c r="A186" t="s">
        <v>20</v>
      </c>
      <c r="B186">
        <v>659</v>
      </c>
      <c r="C186" t="b">
        <f t="shared" si="4"/>
        <v>0</v>
      </c>
      <c r="K186">
        <v>184</v>
      </c>
      <c r="L186" t="s">
        <v>14</v>
      </c>
      <c r="M186">
        <v>2072</v>
      </c>
      <c r="N186" t="b">
        <f t="shared" si="5"/>
        <v>1</v>
      </c>
    </row>
    <row r="187" spans="1:14" x14ac:dyDescent="0.35">
      <c r="A187" t="s">
        <v>20</v>
      </c>
      <c r="B187">
        <v>121</v>
      </c>
      <c r="C187" t="b">
        <f t="shared" si="4"/>
        <v>0</v>
      </c>
      <c r="K187">
        <v>185</v>
      </c>
      <c r="L187" t="s">
        <v>14</v>
      </c>
      <c r="M187">
        <v>0</v>
      </c>
      <c r="N187" t="b">
        <f t="shared" si="5"/>
        <v>0</v>
      </c>
    </row>
    <row r="188" spans="1:14" x14ac:dyDescent="0.35">
      <c r="A188" t="s">
        <v>20</v>
      </c>
      <c r="B188">
        <v>3742</v>
      </c>
      <c r="C188" t="b">
        <f t="shared" si="4"/>
        <v>1</v>
      </c>
      <c r="K188">
        <v>186</v>
      </c>
      <c r="L188" t="s">
        <v>14</v>
      </c>
      <c r="M188">
        <v>1796</v>
      </c>
      <c r="N188" t="b">
        <f t="shared" si="5"/>
        <v>0</v>
      </c>
    </row>
    <row r="189" spans="1:14" x14ac:dyDescent="0.35">
      <c r="A189" t="s">
        <v>20</v>
      </c>
      <c r="B189">
        <v>223</v>
      </c>
      <c r="C189" t="b">
        <f t="shared" si="4"/>
        <v>0</v>
      </c>
      <c r="K189">
        <v>187</v>
      </c>
      <c r="L189" t="s">
        <v>14</v>
      </c>
      <c r="M189">
        <v>62</v>
      </c>
      <c r="N189" t="b">
        <f t="shared" si="5"/>
        <v>0</v>
      </c>
    </row>
    <row r="190" spans="1:14" x14ac:dyDescent="0.35">
      <c r="A190" t="s">
        <v>20</v>
      </c>
      <c r="B190">
        <v>133</v>
      </c>
      <c r="C190" t="b">
        <f t="shared" si="4"/>
        <v>0</v>
      </c>
      <c r="K190">
        <v>188</v>
      </c>
      <c r="L190" t="s">
        <v>14</v>
      </c>
      <c r="M190">
        <v>347</v>
      </c>
      <c r="N190" t="b">
        <f t="shared" si="5"/>
        <v>0</v>
      </c>
    </row>
    <row r="191" spans="1:14" x14ac:dyDescent="0.35">
      <c r="A191" t="s">
        <v>20</v>
      </c>
      <c r="B191">
        <v>5168</v>
      </c>
      <c r="C191" t="b">
        <f t="shared" si="4"/>
        <v>1</v>
      </c>
      <c r="K191">
        <v>189</v>
      </c>
      <c r="L191" t="s">
        <v>14</v>
      </c>
      <c r="M191">
        <v>19</v>
      </c>
      <c r="N191" t="b">
        <f t="shared" si="5"/>
        <v>0</v>
      </c>
    </row>
    <row r="192" spans="1:14" x14ac:dyDescent="0.35">
      <c r="A192" t="s">
        <v>20</v>
      </c>
      <c r="B192">
        <v>307</v>
      </c>
      <c r="C192" t="b">
        <f t="shared" si="4"/>
        <v>0</v>
      </c>
      <c r="K192">
        <v>190</v>
      </c>
      <c r="L192" t="s">
        <v>14</v>
      </c>
      <c r="M192">
        <v>1258</v>
      </c>
      <c r="N192" t="b">
        <f t="shared" si="5"/>
        <v>0</v>
      </c>
    </row>
    <row r="193" spans="1:14" x14ac:dyDescent="0.35">
      <c r="A193" t="s">
        <v>20</v>
      </c>
      <c r="B193">
        <v>2441</v>
      </c>
      <c r="C193" t="b">
        <f t="shared" si="4"/>
        <v>0</v>
      </c>
      <c r="K193">
        <v>191</v>
      </c>
      <c r="L193" t="s">
        <v>14</v>
      </c>
      <c r="M193">
        <v>362</v>
      </c>
      <c r="N193" t="b">
        <f t="shared" si="5"/>
        <v>0</v>
      </c>
    </row>
    <row r="194" spans="1:14" x14ac:dyDescent="0.35">
      <c r="A194" t="s">
        <v>20</v>
      </c>
      <c r="B194">
        <v>1385</v>
      </c>
      <c r="C194" t="b">
        <f t="shared" si="4"/>
        <v>0</v>
      </c>
      <c r="K194">
        <v>192</v>
      </c>
      <c r="L194" t="s">
        <v>14</v>
      </c>
      <c r="M194">
        <v>133</v>
      </c>
      <c r="N194" t="b">
        <f t="shared" si="5"/>
        <v>0</v>
      </c>
    </row>
    <row r="195" spans="1:14" x14ac:dyDescent="0.35">
      <c r="A195" t="s">
        <v>20</v>
      </c>
      <c r="B195">
        <v>190</v>
      </c>
      <c r="C195" t="b">
        <f t="shared" ref="C195:C258" si="6">OR(B195&lt;$E$18,B195&gt;$E$19)</f>
        <v>0</v>
      </c>
      <c r="K195">
        <v>193</v>
      </c>
      <c r="L195" t="s">
        <v>14</v>
      </c>
      <c r="M195">
        <v>846</v>
      </c>
      <c r="N195" t="b">
        <f t="shared" si="5"/>
        <v>0</v>
      </c>
    </row>
    <row r="196" spans="1:14" x14ac:dyDescent="0.35">
      <c r="A196" t="s">
        <v>20</v>
      </c>
      <c r="B196">
        <v>470</v>
      </c>
      <c r="C196" t="b">
        <f t="shared" si="6"/>
        <v>0</v>
      </c>
      <c r="K196">
        <v>194</v>
      </c>
      <c r="L196" t="s">
        <v>14</v>
      </c>
      <c r="M196">
        <v>10</v>
      </c>
      <c r="N196" t="b">
        <f t="shared" ref="N196:N259" si="7">OR(M196&lt;$P$18,M196&gt;$P$19)</f>
        <v>0</v>
      </c>
    </row>
    <row r="197" spans="1:14" x14ac:dyDescent="0.35">
      <c r="A197" t="s">
        <v>20</v>
      </c>
      <c r="B197">
        <v>253</v>
      </c>
      <c r="C197" t="b">
        <f t="shared" si="6"/>
        <v>0</v>
      </c>
      <c r="K197">
        <v>195</v>
      </c>
      <c r="L197" t="s">
        <v>14</v>
      </c>
      <c r="M197">
        <v>191</v>
      </c>
      <c r="N197" t="b">
        <f t="shared" si="7"/>
        <v>0</v>
      </c>
    </row>
    <row r="198" spans="1:14" x14ac:dyDescent="0.35">
      <c r="A198" t="s">
        <v>20</v>
      </c>
      <c r="B198">
        <v>1113</v>
      </c>
      <c r="C198" t="b">
        <f t="shared" si="6"/>
        <v>0</v>
      </c>
      <c r="K198">
        <v>196</v>
      </c>
      <c r="L198" t="s">
        <v>14</v>
      </c>
      <c r="M198">
        <v>1979</v>
      </c>
      <c r="N198" t="b">
        <f t="shared" si="7"/>
        <v>1</v>
      </c>
    </row>
    <row r="199" spans="1:14" x14ac:dyDescent="0.35">
      <c r="A199" t="s">
        <v>20</v>
      </c>
      <c r="B199">
        <v>2283</v>
      </c>
      <c r="C199" t="b">
        <f t="shared" si="6"/>
        <v>0</v>
      </c>
      <c r="K199">
        <v>197</v>
      </c>
      <c r="L199" t="s">
        <v>14</v>
      </c>
      <c r="M199">
        <v>63</v>
      </c>
      <c r="N199" t="b">
        <f t="shared" si="7"/>
        <v>0</v>
      </c>
    </row>
    <row r="200" spans="1:14" x14ac:dyDescent="0.35">
      <c r="A200" t="s">
        <v>20</v>
      </c>
      <c r="B200">
        <v>1095</v>
      </c>
      <c r="C200" t="b">
        <f t="shared" si="6"/>
        <v>0</v>
      </c>
      <c r="K200">
        <v>198</v>
      </c>
      <c r="L200" t="s">
        <v>14</v>
      </c>
      <c r="M200">
        <v>6080</v>
      </c>
      <c r="N200" t="b">
        <f t="shared" si="7"/>
        <v>1</v>
      </c>
    </row>
    <row r="201" spans="1:14" x14ac:dyDescent="0.35">
      <c r="A201" t="s">
        <v>20</v>
      </c>
      <c r="B201">
        <v>1690</v>
      </c>
      <c r="C201" t="b">
        <f t="shared" si="6"/>
        <v>0</v>
      </c>
      <c r="K201">
        <v>199</v>
      </c>
      <c r="L201" t="s">
        <v>14</v>
      </c>
      <c r="M201">
        <v>80</v>
      </c>
      <c r="N201" t="b">
        <f t="shared" si="7"/>
        <v>0</v>
      </c>
    </row>
    <row r="202" spans="1:14" x14ac:dyDescent="0.35">
      <c r="A202" t="s">
        <v>20</v>
      </c>
      <c r="B202">
        <v>191</v>
      </c>
      <c r="C202" t="b">
        <f t="shared" si="6"/>
        <v>0</v>
      </c>
      <c r="K202">
        <v>200</v>
      </c>
      <c r="L202" t="s">
        <v>14</v>
      </c>
      <c r="M202">
        <v>9</v>
      </c>
      <c r="N202" t="b">
        <f t="shared" si="7"/>
        <v>0</v>
      </c>
    </row>
    <row r="203" spans="1:14" x14ac:dyDescent="0.35">
      <c r="A203" t="s">
        <v>20</v>
      </c>
      <c r="B203">
        <v>2013</v>
      </c>
      <c r="C203" t="b">
        <f t="shared" si="6"/>
        <v>0</v>
      </c>
      <c r="K203">
        <v>201</v>
      </c>
      <c r="L203" t="s">
        <v>14</v>
      </c>
      <c r="M203">
        <v>1784</v>
      </c>
      <c r="N203" t="b">
        <f t="shared" si="7"/>
        <v>0</v>
      </c>
    </row>
    <row r="204" spans="1:14" x14ac:dyDescent="0.35">
      <c r="A204" t="s">
        <v>20</v>
      </c>
      <c r="B204">
        <v>1703</v>
      </c>
      <c r="C204" t="b">
        <f t="shared" si="6"/>
        <v>0</v>
      </c>
      <c r="K204">
        <v>202</v>
      </c>
      <c r="L204" t="s">
        <v>14</v>
      </c>
      <c r="M204">
        <v>243</v>
      </c>
      <c r="N204" t="b">
        <f t="shared" si="7"/>
        <v>0</v>
      </c>
    </row>
    <row r="205" spans="1:14" x14ac:dyDescent="0.35">
      <c r="A205" t="s">
        <v>20</v>
      </c>
      <c r="B205">
        <v>80</v>
      </c>
      <c r="C205" t="b">
        <f t="shared" si="6"/>
        <v>0</v>
      </c>
      <c r="K205">
        <v>203</v>
      </c>
      <c r="L205" t="s">
        <v>14</v>
      </c>
      <c r="M205">
        <v>1296</v>
      </c>
      <c r="N205" t="b">
        <f t="shared" si="7"/>
        <v>0</v>
      </c>
    </row>
    <row r="206" spans="1:14" x14ac:dyDescent="0.35">
      <c r="A206" t="s">
        <v>20</v>
      </c>
      <c r="B206">
        <v>41</v>
      </c>
      <c r="C206" t="b">
        <f t="shared" si="6"/>
        <v>0</v>
      </c>
      <c r="K206">
        <v>204</v>
      </c>
      <c r="L206" t="s">
        <v>14</v>
      </c>
      <c r="M206">
        <v>77</v>
      </c>
      <c r="N206" t="b">
        <f t="shared" si="7"/>
        <v>0</v>
      </c>
    </row>
    <row r="207" spans="1:14" x14ac:dyDescent="0.35">
      <c r="A207" t="s">
        <v>20</v>
      </c>
      <c r="B207">
        <v>187</v>
      </c>
      <c r="C207" t="b">
        <f t="shared" si="6"/>
        <v>0</v>
      </c>
      <c r="K207">
        <v>205</v>
      </c>
      <c r="L207" t="s">
        <v>14</v>
      </c>
      <c r="M207">
        <v>395</v>
      </c>
      <c r="N207" t="b">
        <f t="shared" si="7"/>
        <v>0</v>
      </c>
    </row>
    <row r="208" spans="1:14" x14ac:dyDescent="0.35">
      <c r="A208" t="s">
        <v>20</v>
      </c>
      <c r="B208">
        <v>2875</v>
      </c>
      <c r="C208" t="b">
        <f t="shared" si="6"/>
        <v>0</v>
      </c>
      <c r="K208">
        <v>206</v>
      </c>
      <c r="L208" t="s">
        <v>14</v>
      </c>
      <c r="M208">
        <v>49</v>
      </c>
      <c r="N208" t="b">
        <f t="shared" si="7"/>
        <v>0</v>
      </c>
    </row>
    <row r="209" spans="1:14" x14ac:dyDescent="0.35">
      <c r="A209" t="s">
        <v>20</v>
      </c>
      <c r="B209">
        <v>88</v>
      </c>
      <c r="C209" t="b">
        <f t="shared" si="6"/>
        <v>0</v>
      </c>
      <c r="K209">
        <v>207</v>
      </c>
      <c r="L209" t="s">
        <v>14</v>
      </c>
      <c r="M209">
        <v>180</v>
      </c>
      <c r="N209" t="b">
        <f t="shared" si="7"/>
        <v>0</v>
      </c>
    </row>
    <row r="210" spans="1:14" x14ac:dyDescent="0.35">
      <c r="A210" t="s">
        <v>20</v>
      </c>
      <c r="B210">
        <v>191</v>
      </c>
      <c r="C210" t="b">
        <f t="shared" si="6"/>
        <v>0</v>
      </c>
      <c r="K210">
        <v>208</v>
      </c>
      <c r="L210" t="s">
        <v>14</v>
      </c>
      <c r="M210">
        <v>2690</v>
      </c>
      <c r="N210" t="b">
        <f t="shared" si="7"/>
        <v>1</v>
      </c>
    </row>
    <row r="211" spans="1:14" x14ac:dyDescent="0.35">
      <c r="A211" t="s">
        <v>20</v>
      </c>
      <c r="B211">
        <v>139</v>
      </c>
      <c r="C211" t="b">
        <f t="shared" si="6"/>
        <v>0</v>
      </c>
      <c r="K211">
        <v>209</v>
      </c>
      <c r="L211" t="s">
        <v>14</v>
      </c>
      <c r="M211">
        <v>2779</v>
      </c>
      <c r="N211" t="b">
        <f t="shared" si="7"/>
        <v>1</v>
      </c>
    </row>
    <row r="212" spans="1:14" x14ac:dyDescent="0.35">
      <c r="A212" t="s">
        <v>20</v>
      </c>
      <c r="B212">
        <v>186</v>
      </c>
      <c r="C212" t="b">
        <f t="shared" si="6"/>
        <v>0</v>
      </c>
      <c r="K212">
        <v>210</v>
      </c>
      <c r="L212" t="s">
        <v>14</v>
      </c>
      <c r="M212">
        <v>92</v>
      </c>
      <c r="N212" t="b">
        <f t="shared" si="7"/>
        <v>0</v>
      </c>
    </row>
    <row r="213" spans="1:14" x14ac:dyDescent="0.35">
      <c r="A213" t="s">
        <v>20</v>
      </c>
      <c r="B213">
        <v>112</v>
      </c>
      <c r="C213" t="b">
        <f t="shared" si="6"/>
        <v>0</v>
      </c>
      <c r="K213">
        <v>211</v>
      </c>
      <c r="L213" t="s">
        <v>14</v>
      </c>
      <c r="M213">
        <v>1028</v>
      </c>
      <c r="N213" t="b">
        <f t="shared" si="7"/>
        <v>0</v>
      </c>
    </row>
    <row r="214" spans="1:14" x14ac:dyDescent="0.35">
      <c r="A214" t="s">
        <v>20</v>
      </c>
      <c r="B214">
        <v>101</v>
      </c>
      <c r="C214" t="b">
        <f t="shared" si="6"/>
        <v>0</v>
      </c>
      <c r="K214">
        <v>212</v>
      </c>
      <c r="L214" t="s">
        <v>14</v>
      </c>
      <c r="M214">
        <v>26</v>
      </c>
      <c r="N214" t="b">
        <f t="shared" si="7"/>
        <v>0</v>
      </c>
    </row>
    <row r="215" spans="1:14" x14ac:dyDescent="0.35">
      <c r="A215" t="s">
        <v>20</v>
      </c>
      <c r="B215">
        <v>206</v>
      </c>
      <c r="C215" t="b">
        <f t="shared" si="6"/>
        <v>0</v>
      </c>
      <c r="K215">
        <v>213</v>
      </c>
      <c r="L215" t="s">
        <v>14</v>
      </c>
      <c r="M215">
        <v>1790</v>
      </c>
      <c r="N215" t="b">
        <f t="shared" si="7"/>
        <v>0</v>
      </c>
    </row>
    <row r="216" spans="1:14" x14ac:dyDescent="0.35">
      <c r="A216" t="s">
        <v>20</v>
      </c>
      <c r="B216">
        <v>154</v>
      </c>
      <c r="C216" t="b">
        <f t="shared" si="6"/>
        <v>0</v>
      </c>
      <c r="K216">
        <v>214</v>
      </c>
      <c r="L216" t="s">
        <v>14</v>
      </c>
      <c r="M216">
        <v>37</v>
      </c>
      <c r="N216" t="b">
        <f t="shared" si="7"/>
        <v>0</v>
      </c>
    </row>
    <row r="217" spans="1:14" x14ac:dyDescent="0.35">
      <c r="A217" t="s">
        <v>20</v>
      </c>
      <c r="B217">
        <v>5966</v>
      </c>
      <c r="C217" t="b">
        <f t="shared" si="6"/>
        <v>1</v>
      </c>
      <c r="K217">
        <v>215</v>
      </c>
      <c r="L217" t="s">
        <v>14</v>
      </c>
      <c r="M217">
        <v>35</v>
      </c>
      <c r="N217" t="b">
        <f t="shared" si="7"/>
        <v>0</v>
      </c>
    </row>
    <row r="218" spans="1:14" x14ac:dyDescent="0.35">
      <c r="A218" t="s">
        <v>20</v>
      </c>
      <c r="B218">
        <v>169</v>
      </c>
      <c r="C218" t="b">
        <f t="shared" si="6"/>
        <v>0</v>
      </c>
      <c r="K218">
        <v>216</v>
      </c>
      <c r="L218" t="s">
        <v>14</v>
      </c>
      <c r="M218">
        <v>558</v>
      </c>
      <c r="N218" t="b">
        <f t="shared" si="7"/>
        <v>0</v>
      </c>
    </row>
    <row r="219" spans="1:14" x14ac:dyDescent="0.35">
      <c r="A219" t="s">
        <v>20</v>
      </c>
      <c r="B219">
        <v>2106</v>
      </c>
      <c r="C219" t="b">
        <f t="shared" si="6"/>
        <v>0</v>
      </c>
      <c r="K219">
        <v>217</v>
      </c>
      <c r="L219" t="s">
        <v>14</v>
      </c>
      <c r="M219">
        <v>64</v>
      </c>
      <c r="N219" t="b">
        <f t="shared" si="7"/>
        <v>0</v>
      </c>
    </row>
    <row r="220" spans="1:14" x14ac:dyDescent="0.35">
      <c r="A220" t="s">
        <v>20</v>
      </c>
      <c r="B220">
        <v>131</v>
      </c>
      <c r="C220" t="b">
        <f t="shared" si="6"/>
        <v>0</v>
      </c>
      <c r="K220">
        <v>218</v>
      </c>
      <c r="L220" t="s">
        <v>14</v>
      </c>
      <c r="M220">
        <v>245</v>
      </c>
      <c r="N220" t="b">
        <f t="shared" si="7"/>
        <v>0</v>
      </c>
    </row>
    <row r="221" spans="1:14" x14ac:dyDescent="0.35">
      <c r="A221" t="s">
        <v>20</v>
      </c>
      <c r="B221">
        <v>84</v>
      </c>
      <c r="C221" t="b">
        <f t="shared" si="6"/>
        <v>0</v>
      </c>
      <c r="K221">
        <v>219</v>
      </c>
      <c r="L221" t="s">
        <v>14</v>
      </c>
      <c r="M221">
        <v>71</v>
      </c>
      <c r="N221" t="b">
        <f t="shared" si="7"/>
        <v>0</v>
      </c>
    </row>
    <row r="222" spans="1:14" x14ac:dyDescent="0.35">
      <c r="A222" t="s">
        <v>20</v>
      </c>
      <c r="B222">
        <v>155</v>
      </c>
      <c r="C222" t="b">
        <f t="shared" si="6"/>
        <v>0</v>
      </c>
      <c r="K222">
        <v>220</v>
      </c>
      <c r="L222" t="s">
        <v>14</v>
      </c>
      <c r="M222">
        <v>42</v>
      </c>
      <c r="N222" t="b">
        <f t="shared" si="7"/>
        <v>0</v>
      </c>
    </row>
    <row r="223" spans="1:14" x14ac:dyDescent="0.35">
      <c r="A223" t="s">
        <v>20</v>
      </c>
      <c r="B223">
        <v>189</v>
      </c>
      <c r="C223" t="b">
        <f t="shared" si="6"/>
        <v>0</v>
      </c>
      <c r="K223">
        <v>221</v>
      </c>
      <c r="L223" t="s">
        <v>14</v>
      </c>
      <c r="M223">
        <v>156</v>
      </c>
      <c r="N223" t="b">
        <f t="shared" si="7"/>
        <v>0</v>
      </c>
    </row>
    <row r="224" spans="1:14" x14ac:dyDescent="0.35">
      <c r="A224" t="s">
        <v>20</v>
      </c>
      <c r="B224">
        <v>4799</v>
      </c>
      <c r="C224" t="b">
        <f t="shared" si="6"/>
        <v>1</v>
      </c>
      <c r="K224">
        <v>222</v>
      </c>
      <c r="L224" t="s">
        <v>14</v>
      </c>
      <c r="M224">
        <v>1368</v>
      </c>
      <c r="N224" t="b">
        <f t="shared" si="7"/>
        <v>0</v>
      </c>
    </row>
    <row r="225" spans="1:14" x14ac:dyDescent="0.35">
      <c r="A225" t="s">
        <v>20</v>
      </c>
      <c r="B225">
        <v>1137</v>
      </c>
      <c r="C225" t="b">
        <f t="shared" si="6"/>
        <v>0</v>
      </c>
      <c r="K225">
        <v>223</v>
      </c>
      <c r="L225" t="s">
        <v>14</v>
      </c>
      <c r="M225">
        <v>102</v>
      </c>
      <c r="N225" t="b">
        <f t="shared" si="7"/>
        <v>0</v>
      </c>
    </row>
    <row r="226" spans="1:14" x14ac:dyDescent="0.35">
      <c r="A226" t="s">
        <v>20</v>
      </c>
      <c r="B226">
        <v>1152</v>
      </c>
      <c r="C226" t="b">
        <f t="shared" si="6"/>
        <v>0</v>
      </c>
      <c r="K226">
        <v>224</v>
      </c>
      <c r="L226" t="s">
        <v>14</v>
      </c>
      <c r="M226">
        <v>86</v>
      </c>
      <c r="N226" t="b">
        <f t="shared" si="7"/>
        <v>0</v>
      </c>
    </row>
    <row r="227" spans="1:14" x14ac:dyDescent="0.35">
      <c r="A227" t="s">
        <v>20</v>
      </c>
      <c r="B227">
        <v>50</v>
      </c>
      <c r="C227" t="b">
        <f t="shared" si="6"/>
        <v>0</v>
      </c>
      <c r="K227">
        <v>225</v>
      </c>
      <c r="L227" t="s">
        <v>14</v>
      </c>
      <c r="M227">
        <v>253</v>
      </c>
      <c r="N227" t="b">
        <f t="shared" si="7"/>
        <v>0</v>
      </c>
    </row>
    <row r="228" spans="1:14" x14ac:dyDescent="0.35">
      <c r="A228" t="s">
        <v>20</v>
      </c>
      <c r="B228">
        <v>3059</v>
      </c>
      <c r="C228" t="b">
        <f t="shared" si="6"/>
        <v>1</v>
      </c>
      <c r="K228">
        <v>226</v>
      </c>
      <c r="L228" t="s">
        <v>14</v>
      </c>
      <c r="M228">
        <v>157</v>
      </c>
      <c r="N228" t="b">
        <f t="shared" si="7"/>
        <v>0</v>
      </c>
    </row>
    <row r="229" spans="1:14" x14ac:dyDescent="0.35">
      <c r="A229" t="s">
        <v>20</v>
      </c>
      <c r="B229">
        <v>34</v>
      </c>
      <c r="C229" t="b">
        <f t="shared" si="6"/>
        <v>0</v>
      </c>
      <c r="K229">
        <v>227</v>
      </c>
      <c r="L229" t="s">
        <v>14</v>
      </c>
      <c r="M229">
        <v>183</v>
      </c>
      <c r="N229" t="b">
        <f t="shared" si="7"/>
        <v>0</v>
      </c>
    </row>
    <row r="230" spans="1:14" x14ac:dyDescent="0.35">
      <c r="A230" t="s">
        <v>20</v>
      </c>
      <c r="B230">
        <v>220</v>
      </c>
      <c r="C230" t="b">
        <f t="shared" si="6"/>
        <v>0</v>
      </c>
      <c r="K230">
        <v>228</v>
      </c>
      <c r="L230" t="s">
        <v>14</v>
      </c>
      <c r="M230">
        <v>82</v>
      </c>
      <c r="N230" t="b">
        <f t="shared" si="7"/>
        <v>0</v>
      </c>
    </row>
    <row r="231" spans="1:14" x14ac:dyDescent="0.35">
      <c r="A231" t="s">
        <v>20</v>
      </c>
      <c r="B231">
        <v>1604</v>
      </c>
      <c r="C231" t="b">
        <f t="shared" si="6"/>
        <v>0</v>
      </c>
      <c r="K231">
        <v>229</v>
      </c>
      <c r="L231" t="s">
        <v>14</v>
      </c>
      <c r="M231">
        <v>1</v>
      </c>
      <c r="N231" t="b">
        <f t="shared" si="7"/>
        <v>0</v>
      </c>
    </row>
    <row r="232" spans="1:14" x14ac:dyDescent="0.35">
      <c r="A232" t="s">
        <v>20</v>
      </c>
      <c r="B232">
        <v>454</v>
      </c>
      <c r="C232" t="b">
        <f t="shared" si="6"/>
        <v>0</v>
      </c>
      <c r="K232">
        <v>230</v>
      </c>
      <c r="L232" t="s">
        <v>14</v>
      </c>
      <c r="M232">
        <v>1198</v>
      </c>
      <c r="N232" t="b">
        <f t="shared" si="7"/>
        <v>0</v>
      </c>
    </row>
    <row r="233" spans="1:14" x14ac:dyDescent="0.35">
      <c r="A233" t="s">
        <v>20</v>
      </c>
      <c r="B233">
        <v>123</v>
      </c>
      <c r="C233" t="b">
        <f t="shared" si="6"/>
        <v>0</v>
      </c>
      <c r="K233">
        <v>231</v>
      </c>
      <c r="L233" t="s">
        <v>14</v>
      </c>
      <c r="M233">
        <v>648</v>
      </c>
      <c r="N233" t="b">
        <f t="shared" si="7"/>
        <v>0</v>
      </c>
    </row>
    <row r="234" spans="1:14" x14ac:dyDescent="0.35">
      <c r="A234" t="s">
        <v>20</v>
      </c>
      <c r="B234">
        <v>299</v>
      </c>
      <c r="C234" t="b">
        <f t="shared" si="6"/>
        <v>0</v>
      </c>
      <c r="K234">
        <v>232</v>
      </c>
      <c r="L234" t="s">
        <v>14</v>
      </c>
      <c r="M234">
        <v>64</v>
      </c>
      <c r="N234" t="b">
        <f t="shared" si="7"/>
        <v>0</v>
      </c>
    </row>
    <row r="235" spans="1:14" x14ac:dyDescent="0.35">
      <c r="A235" t="s">
        <v>20</v>
      </c>
      <c r="B235">
        <v>2237</v>
      </c>
      <c r="C235" t="b">
        <f t="shared" si="6"/>
        <v>0</v>
      </c>
      <c r="K235">
        <v>233</v>
      </c>
      <c r="L235" t="s">
        <v>14</v>
      </c>
      <c r="M235">
        <v>62</v>
      </c>
      <c r="N235" t="b">
        <f t="shared" si="7"/>
        <v>0</v>
      </c>
    </row>
    <row r="236" spans="1:14" x14ac:dyDescent="0.35">
      <c r="A236" t="s">
        <v>20</v>
      </c>
      <c r="B236">
        <v>645</v>
      </c>
      <c r="C236" t="b">
        <f t="shared" si="6"/>
        <v>0</v>
      </c>
      <c r="K236">
        <v>234</v>
      </c>
      <c r="L236" t="s">
        <v>14</v>
      </c>
      <c r="M236">
        <v>750</v>
      </c>
      <c r="N236" t="b">
        <f t="shared" si="7"/>
        <v>0</v>
      </c>
    </row>
    <row r="237" spans="1:14" x14ac:dyDescent="0.35">
      <c r="A237" t="s">
        <v>20</v>
      </c>
      <c r="B237">
        <v>484</v>
      </c>
      <c r="C237" t="b">
        <f t="shared" si="6"/>
        <v>0</v>
      </c>
      <c r="K237">
        <v>235</v>
      </c>
      <c r="L237" t="s">
        <v>14</v>
      </c>
      <c r="M237">
        <v>105</v>
      </c>
      <c r="N237" t="b">
        <f t="shared" si="7"/>
        <v>0</v>
      </c>
    </row>
    <row r="238" spans="1:14" x14ac:dyDescent="0.35">
      <c r="A238" t="s">
        <v>20</v>
      </c>
      <c r="B238">
        <v>154</v>
      </c>
      <c r="C238" t="b">
        <f t="shared" si="6"/>
        <v>0</v>
      </c>
      <c r="K238">
        <v>236</v>
      </c>
      <c r="L238" t="s">
        <v>14</v>
      </c>
      <c r="M238">
        <v>2604</v>
      </c>
      <c r="N238" t="b">
        <f t="shared" si="7"/>
        <v>1</v>
      </c>
    </row>
    <row r="239" spans="1:14" x14ac:dyDescent="0.35">
      <c r="A239" t="s">
        <v>20</v>
      </c>
      <c r="B239">
        <v>82</v>
      </c>
      <c r="C239" t="b">
        <f t="shared" si="6"/>
        <v>0</v>
      </c>
      <c r="K239">
        <v>237</v>
      </c>
      <c r="L239" t="s">
        <v>14</v>
      </c>
      <c r="M239">
        <v>65</v>
      </c>
      <c r="N239" t="b">
        <f t="shared" si="7"/>
        <v>0</v>
      </c>
    </row>
    <row r="240" spans="1:14" x14ac:dyDescent="0.35">
      <c r="A240" t="s">
        <v>20</v>
      </c>
      <c r="B240">
        <v>134</v>
      </c>
      <c r="C240" t="b">
        <f t="shared" si="6"/>
        <v>0</v>
      </c>
      <c r="K240">
        <v>238</v>
      </c>
      <c r="L240" t="s">
        <v>14</v>
      </c>
      <c r="M240">
        <v>94</v>
      </c>
      <c r="N240" t="b">
        <f t="shared" si="7"/>
        <v>0</v>
      </c>
    </row>
    <row r="241" spans="1:14" x14ac:dyDescent="0.35">
      <c r="A241" t="s">
        <v>20</v>
      </c>
      <c r="B241">
        <v>5203</v>
      </c>
      <c r="C241" t="b">
        <f t="shared" si="6"/>
        <v>1</v>
      </c>
      <c r="K241">
        <v>239</v>
      </c>
      <c r="L241" t="s">
        <v>14</v>
      </c>
      <c r="M241">
        <v>257</v>
      </c>
      <c r="N241" t="b">
        <f t="shared" si="7"/>
        <v>0</v>
      </c>
    </row>
    <row r="242" spans="1:14" x14ac:dyDescent="0.35">
      <c r="A242" t="s">
        <v>20</v>
      </c>
      <c r="B242">
        <v>94</v>
      </c>
      <c r="C242" t="b">
        <f t="shared" si="6"/>
        <v>0</v>
      </c>
      <c r="K242">
        <v>240</v>
      </c>
      <c r="L242" t="s">
        <v>14</v>
      </c>
      <c r="M242">
        <v>2928</v>
      </c>
      <c r="N242" t="b">
        <f t="shared" si="7"/>
        <v>1</v>
      </c>
    </row>
    <row r="243" spans="1:14" x14ac:dyDescent="0.35">
      <c r="A243" t="s">
        <v>20</v>
      </c>
      <c r="B243">
        <v>205</v>
      </c>
      <c r="C243" t="b">
        <f t="shared" si="6"/>
        <v>0</v>
      </c>
      <c r="K243">
        <v>241</v>
      </c>
      <c r="L243" t="s">
        <v>14</v>
      </c>
      <c r="M243">
        <v>4697</v>
      </c>
      <c r="N243" t="b">
        <f t="shared" si="7"/>
        <v>1</v>
      </c>
    </row>
    <row r="244" spans="1:14" x14ac:dyDescent="0.35">
      <c r="A244" t="s">
        <v>20</v>
      </c>
      <c r="B244">
        <v>92</v>
      </c>
      <c r="C244" t="b">
        <f t="shared" si="6"/>
        <v>0</v>
      </c>
      <c r="K244">
        <v>242</v>
      </c>
      <c r="L244" t="s">
        <v>14</v>
      </c>
      <c r="M244">
        <v>2915</v>
      </c>
      <c r="N244" t="b">
        <f t="shared" si="7"/>
        <v>1</v>
      </c>
    </row>
    <row r="245" spans="1:14" x14ac:dyDescent="0.35">
      <c r="A245" t="s">
        <v>20</v>
      </c>
      <c r="B245">
        <v>219</v>
      </c>
      <c r="C245" t="b">
        <f t="shared" si="6"/>
        <v>0</v>
      </c>
      <c r="K245">
        <v>243</v>
      </c>
      <c r="L245" t="s">
        <v>14</v>
      </c>
      <c r="M245">
        <v>18</v>
      </c>
      <c r="N245" t="b">
        <f t="shared" si="7"/>
        <v>0</v>
      </c>
    </row>
    <row r="246" spans="1:14" x14ac:dyDescent="0.35">
      <c r="A246" t="s">
        <v>20</v>
      </c>
      <c r="B246">
        <v>2526</v>
      </c>
      <c r="C246" t="b">
        <f t="shared" si="6"/>
        <v>0</v>
      </c>
      <c r="K246">
        <v>244</v>
      </c>
      <c r="L246" t="s">
        <v>14</v>
      </c>
      <c r="M246">
        <v>602</v>
      </c>
      <c r="N246" t="b">
        <f t="shared" si="7"/>
        <v>0</v>
      </c>
    </row>
    <row r="247" spans="1:14" x14ac:dyDescent="0.35">
      <c r="A247" t="s">
        <v>20</v>
      </c>
      <c r="B247">
        <v>94</v>
      </c>
      <c r="C247" t="b">
        <f t="shared" si="6"/>
        <v>0</v>
      </c>
      <c r="K247">
        <v>245</v>
      </c>
      <c r="L247" t="s">
        <v>14</v>
      </c>
      <c r="M247">
        <v>1</v>
      </c>
      <c r="N247" t="b">
        <f t="shared" si="7"/>
        <v>0</v>
      </c>
    </row>
    <row r="248" spans="1:14" x14ac:dyDescent="0.35">
      <c r="A248" t="s">
        <v>20</v>
      </c>
      <c r="B248">
        <v>1713</v>
      </c>
      <c r="C248" t="b">
        <f t="shared" si="6"/>
        <v>0</v>
      </c>
      <c r="K248">
        <v>246</v>
      </c>
      <c r="L248" t="s">
        <v>14</v>
      </c>
      <c r="M248">
        <v>3868</v>
      </c>
      <c r="N248" t="b">
        <f t="shared" si="7"/>
        <v>1</v>
      </c>
    </row>
    <row r="249" spans="1:14" x14ac:dyDescent="0.35">
      <c r="A249" t="s">
        <v>20</v>
      </c>
      <c r="B249">
        <v>249</v>
      </c>
      <c r="C249" t="b">
        <f t="shared" si="6"/>
        <v>0</v>
      </c>
      <c r="K249">
        <v>247</v>
      </c>
      <c r="L249" t="s">
        <v>14</v>
      </c>
      <c r="M249">
        <v>504</v>
      </c>
      <c r="N249" t="b">
        <f t="shared" si="7"/>
        <v>0</v>
      </c>
    </row>
    <row r="250" spans="1:14" x14ac:dyDescent="0.35">
      <c r="A250" t="s">
        <v>20</v>
      </c>
      <c r="B250">
        <v>192</v>
      </c>
      <c r="C250" t="b">
        <f t="shared" si="6"/>
        <v>0</v>
      </c>
      <c r="K250">
        <v>248</v>
      </c>
      <c r="L250" t="s">
        <v>14</v>
      </c>
      <c r="M250">
        <v>14</v>
      </c>
      <c r="N250" t="b">
        <f t="shared" si="7"/>
        <v>0</v>
      </c>
    </row>
    <row r="251" spans="1:14" x14ac:dyDescent="0.35">
      <c r="A251" t="s">
        <v>20</v>
      </c>
      <c r="B251">
        <v>247</v>
      </c>
      <c r="C251" t="b">
        <f t="shared" si="6"/>
        <v>0</v>
      </c>
      <c r="K251">
        <v>249</v>
      </c>
      <c r="L251" t="s">
        <v>14</v>
      </c>
      <c r="M251">
        <v>750</v>
      </c>
      <c r="N251" t="b">
        <f t="shared" si="7"/>
        <v>0</v>
      </c>
    </row>
    <row r="252" spans="1:14" x14ac:dyDescent="0.35">
      <c r="A252" t="s">
        <v>20</v>
      </c>
      <c r="B252">
        <v>2293</v>
      </c>
      <c r="C252" t="b">
        <f t="shared" si="6"/>
        <v>0</v>
      </c>
      <c r="K252">
        <v>250</v>
      </c>
      <c r="L252" t="s">
        <v>14</v>
      </c>
      <c r="M252">
        <v>77</v>
      </c>
      <c r="N252" t="b">
        <f t="shared" si="7"/>
        <v>0</v>
      </c>
    </row>
    <row r="253" spans="1:14" x14ac:dyDescent="0.35">
      <c r="A253" t="s">
        <v>20</v>
      </c>
      <c r="B253">
        <v>3131</v>
      </c>
      <c r="C253" t="b">
        <f t="shared" si="6"/>
        <v>1</v>
      </c>
      <c r="K253">
        <v>251</v>
      </c>
      <c r="L253" t="s">
        <v>14</v>
      </c>
      <c r="M253">
        <v>752</v>
      </c>
      <c r="N253" t="b">
        <f t="shared" si="7"/>
        <v>0</v>
      </c>
    </row>
    <row r="254" spans="1:14" x14ac:dyDescent="0.35">
      <c r="A254" t="s">
        <v>20</v>
      </c>
      <c r="B254">
        <v>143</v>
      </c>
      <c r="C254" t="b">
        <f t="shared" si="6"/>
        <v>0</v>
      </c>
      <c r="K254">
        <v>252</v>
      </c>
      <c r="L254" t="s">
        <v>14</v>
      </c>
      <c r="M254">
        <v>131</v>
      </c>
      <c r="N254" t="b">
        <f t="shared" si="7"/>
        <v>0</v>
      </c>
    </row>
    <row r="255" spans="1:14" x14ac:dyDescent="0.35">
      <c r="A255" t="s">
        <v>20</v>
      </c>
      <c r="B255">
        <v>296</v>
      </c>
      <c r="C255" t="b">
        <f t="shared" si="6"/>
        <v>0</v>
      </c>
      <c r="K255">
        <v>253</v>
      </c>
      <c r="L255" t="s">
        <v>14</v>
      </c>
      <c r="M255">
        <v>87</v>
      </c>
      <c r="N255" t="b">
        <f t="shared" si="7"/>
        <v>0</v>
      </c>
    </row>
    <row r="256" spans="1:14" x14ac:dyDescent="0.35">
      <c r="A256" t="s">
        <v>20</v>
      </c>
      <c r="B256">
        <v>170</v>
      </c>
      <c r="C256" t="b">
        <f t="shared" si="6"/>
        <v>0</v>
      </c>
      <c r="K256">
        <v>254</v>
      </c>
      <c r="L256" t="s">
        <v>14</v>
      </c>
      <c r="M256">
        <v>1063</v>
      </c>
      <c r="N256" t="b">
        <f t="shared" si="7"/>
        <v>0</v>
      </c>
    </row>
    <row r="257" spans="1:14" x14ac:dyDescent="0.35">
      <c r="A257" t="s">
        <v>20</v>
      </c>
      <c r="B257">
        <v>86</v>
      </c>
      <c r="C257" t="b">
        <f t="shared" si="6"/>
        <v>0</v>
      </c>
      <c r="K257">
        <v>255</v>
      </c>
      <c r="L257" t="s">
        <v>14</v>
      </c>
      <c r="M257">
        <v>76</v>
      </c>
      <c r="N257" t="b">
        <f t="shared" si="7"/>
        <v>0</v>
      </c>
    </row>
    <row r="258" spans="1:14" x14ac:dyDescent="0.35">
      <c r="A258" t="s">
        <v>20</v>
      </c>
      <c r="B258">
        <v>6286</v>
      </c>
      <c r="C258" t="b">
        <f t="shared" si="6"/>
        <v>1</v>
      </c>
      <c r="K258">
        <v>256</v>
      </c>
      <c r="L258" t="s">
        <v>14</v>
      </c>
      <c r="M258">
        <v>4428</v>
      </c>
      <c r="N258" t="b">
        <f t="shared" si="7"/>
        <v>1</v>
      </c>
    </row>
    <row r="259" spans="1:14" x14ac:dyDescent="0.35">
      <c r="A259" t="s">
        <v>20</v>
      </c>
      <c r="B259">
        <v>3727</v>
      </c>
      <c r="C259" t="b">
        <f t="shared" ref="C259:C322" si="8">OR(B259&lt;$E$18,B259&gt;$E$19)</f>
        <v>1</v>
      </c>
      <c r="K259">
        <v>257</v>
      </c>
      <c r="L259" t="s">
        <v>14</v>
      </c>
      <c r="M259">
        <v>58</v>
      </c>
      <c r="N259" t="b">
        <f t="shared" si="7"/>
        <v>0</v>
      </c>
    </row>
    <row r="260" spans="1:14" x14ac:dyDescent="0.35">
      <c r="A260" t="s">
        <v>20</v>
      </c>
      <c r="B260">
        <v>1605</v>
      </c>
      <c r="C260" t="b">
        <f t="shared" si="8"/>
        <v>0</v>
      </c>
      <c r="K260">
        <v>258</v>
      </c>
      <c r="L260" t="s">
        <v>14</v>
      </c>
      <c r="M260">
        <v>111</v>
      </c>
      <c r="N260" t="b">
        <f t="shared" ref="N260:N323" si="9">OR(M260&lt;$P$18,M260&gt;$P$19)</f>
        <v>0</v>
      </c>
    </row>
    <row r="261" spans="1:14" x14ac:dyDescent="0.35">
      <c r="A261" t="s">
        <v>20</v>
      </c>
      <c r="B261">
        <v>2120</v>
      </c>
      <c r="C261" t="b">
        <f t="shared" si="8"/>
        <v>0</v>
      </c>
      <c r="K261">
        <v>259</v>
      </c>
      <c r="L261" t="s">
        <v>14</v>
      </c>
      <c r="M261">
        <v>2955</v>
      </c>
      <c r="N261" t="b">
        <f t="shared" si="9"/>
        <v>1</v>
      </c>
    </row>
    <row r="262" spans="1:14" x14ac:dyDescent="0.35">
      <c r="A262" t="s">
        <v>20</v>
      </c>
      <c r="B262">
        <v>50</v>
      </c>
      <c r="C262" t="b">
        <f t="shared" si="8"/>
        <v>0</v>
      </c>
      <c r="K262">
        <v>260</v>
      </c>
      <c r="L262" t="s">
        <v>14</v>
      </c>
      <c r="M262">
        <v>1657</v>
      </c>
      <c r="N262" t="b">
        <f t="shared" si="9"/>
        <v>0</v>
      </c>
    </row>
    <row r="263" spans="1:14" x14ac:dyDescent="0.35">
      <c r="A263" t="s">
        <v>20</v>
      </c>
      <c r="B263">
        <v>2080</v>
      </c>
      <c r="C263" t="b">
        <f t="shared" si="8"/>
        <v>0</v>
      </c>
      <c r="K263">
        <v>261</v>
      </c>
      <c r="L263" t="s">
        <v>14</v>
      </c>
      <c r="M263">
        <v>926</v>
      </c>
      <c r="N263" t="b">
        <f t="shared" si="9"/>
        <v>0</v>
      </c>
    </row>
    <row r="264" spans="1:14" x14ac:dyDescent="0.35">
      <c r="A264" t="s">
        <v>20</v>
      </c>
      <c r="B264">
        <v>2105</v>
      </c>
      <c r="C264" t="b">
        <f t="shared" si="8"/>
        <v>0</v>
      </c>
      <c r="K264">
        <v>262</v>
      </c>
      <c r="L264" t="s">
        <v>14</v>
      </c>
      <c r="M264">
        <v>77</v>
      </c>
      <c r="N264" t="b">
        <f t="shared" si="9"/>
        <v>0</v>
      </c>
    </row>
    <row r="265" spans="1:14" x14ac:dyDescent="0.35">
      <c r="A265" t="s">
        <v>20</v>
      </c>
      <c r="B265">
        <v>2436</v>
      </c>
      <c r="C265" t="b">
        <f t="shared" si="8"/>
        <v>0</v>
      </c>
      <c r="K265">
        <v>263</v>
      </c>
      <c r="L265" t="s">
        <v>14</v>
      </c>
      <c r="M265">
        <v>1748</v>
      </c>
      <c r="N265" t="b">
        <f t="shared" si="9"/>
        <v>0</v>
      </c>
    </row>
    <row r="266" spans="1:14" x14ac:dyDescent="0.35">
      <c r="A266" t="s">
        <v>20</v>
      </c>
      <c r="B266">
        <v>80</v>
      </c>
      <c r="C266" t="b">
        <f t="shared" si="8"/>
        <v>0</v>
      </c>
      <c r="K266">
        <v>264</v>
      </c>
      <c r="L266" t="s">
        <v>14</v>
      </c>
      <c r="M266">
        <v>79</v>
      </c>
      <c r="N266" t="b">
        <f t="shared" si="9"/>
        <v>0</v>
      </c>
    </row>
    <row r="267" spans="1:14" x14ac:dyDescent="0.35">
      <c r="A267" t="s">
        <v>20</v>
      </c>
      <c r="B267">
        <v>42</v>
      </c>
      <c r="C267" t="b">
        <f t="shared" si="8"/>
        <v>0</v>
      </c>
      <c r="K267">
        <v>265</v>
      </c>
      <c r="L267" t="s">
        <v>14</v>
      </c>
      <c r="M267">
        <v>889</v>
      </c>
      <c r="N267" t="b">
        <f t="shared" si="9"/>
        <v>0</v>
      </c>
    </row>
    <row r="268" spans="1:14" x14ac:dyDescent="0.35">
      <c r="A268" t="s">
        <v>20</v>
      </c>
      <c r="B268">
        <v>139</v>
      </c>
      <c r="C268" t="b">
        <f t="shared" si="8"/>
        <v>0</v>
      </c>
      <c r="K268">
        <v>266</v>
      </c>
      <c r="L268" t="s">
        <v>14</v>
      </c>
      <c r="M268">
        <v>56</v>
      </c>
      <c r="N268" t="b">
        <f t="shared" si="9"/>
        <v>0</v>
      </c>
    </row>
    <row r="269" spans="1:14" x14ac:dyDescent="0.35">
      <c r="A269" t="s">
        <v>20</v>
      </c>
      <c r="B269">
        <v>159</v>
      </c>
      <c r="C269" t="b">
        <f t="shared" si="8"/>
        <v>0</v>
      </c>
      <c r="K269">
        <v>267</v>
      </c>
      <c r="L269" t="s">
        <v>14</v>
      </c>
      <c r="M269">
        <v>1</v>
      </c>
      <c r="N269" t="b">
        <f t="shared" si="9"/>
        <v>0</v>
      </c>
    </row>
    <row r="270" spans="1:14" x14ac:dyDescent="0.35">
      <c r="A270" t="s">
        <v>20</v>
      </c>
      <c r="B270">
        <v>381</v>
      </c>
      <c r="C270" t="b">
        <f t="shared" si="8"/>
        <v>0</v>
      </c>
      <c r="K270">
        <v>268</v>
      </c>
      <c r="L270" t="s">
        <v>14</v>
      </c>
      <c r="M270">
        <v>83</v>
      </c>
      <c r="N270" t="b">
        <f t="shared" si="9"/>
        <v>0</v>
      </c>
    </row>
    <row r="271" spans="1:14" x14ac:dyDescent="0.35">
      <c r="A271" t="s">
        <v>20</v>
      </c>
      <c r="B271">
        <v>194</v>
      </c>
      <c r="C271" t="b">
        <f t="shared" si="8"/>
        <v>0</v>
      </c>
      <c r="K271">
        <v>269</v>
      </c>
      <c r="L271" t="s">
        <v>14</v>
      </c>
      <c r="M271">
        <v>2025</v>
      </c>
      <c r="N271" t="b">
        <f t="shared" si="9"/>
        <v>1</v>
      </c>
    </row>
    <row r="272" spans="1:14" x14ac:dyDescent="0.35">
      <c r="A272" t="s">
        <v>20</v>
      </c>
      <c r="B272">
        <v>106</v>
      </c>
      <c r="C272" t="b">
        <f t="shared" si="8"/>
        <v>0</v>
      </c>
      <c r="K272">
        <v>270</v>
      </c>
      <c r="L272" t="s">
        <v>14</v>
      </c>
      <c r="M272">
        <v>14</v>
      </c>
      <c r="N272" t="b">
        <f t="shared" si="9"/>
        <v>0</v>
      </c>
    </row>
    <row r="273" spans="1:14" x14ac:dyDescent="0.35">
      <c r="A273" t="s">
        <v>20</v>
      </c>
      <c r="B273">
        <v>142</v>
      </c>
      <c r="C273" t="b">
        <f t="shared" si="8"/>
        <v>0</v>
      </c>
      <c r="K273">
        <v>271</v>
      </c>
      <c r="L273" t="s">
        <v>14</v>
      </c>
      <c r="M273">
        <v>656</v>
      </c>
      <c r="N273" t="b">
        <f t="shared" si="9"/>
        <v>0</v>
      </c>
    </row>
    <row r="274" spans="1:14" x14ac:dyDescent="0.35">
      <c r="A274" t="s">
        <v>20</v>
      </c>
      <c r="B274">
        <v>211</v>
      </c>
      <c r="C274" t="b">
        <f t="shared" si="8"/>
        <v>0</v>
      </c>
      <c r="K274">
        <v>272</v>
      </c>
      <c r="L274" t="s">
        <v>14</v>
      </c>
      <c r="M274">
        <v>1596</v>
      </c>
      <c r="N274" t="b">
        <f t="shared" si="9"/>
        <v>0</v>
      </c>
    </row>
    <row r="275" spans="1:14" x14ac:dyDescent="0.35">
      <c r="A275" t="s">
        <v>20</v>
      </c>
      <c r="B275">
        <v>2756</v>
      </c>
      <c r="C275" t="b">
        <f t="shared" si="8"/>
        <v>0</v>
      </c>
      <c r="K275">
        <v>273</v>
      </c>
      <c r="L275" t="s">
        <v>14</v>
      </c>
      <c r="M275">
        <v>10</v>
      </c>
      <c r="N275" t="b">
        <f t="shared" si="9"/>
        <v>0</v>
      </c>
    </row>
    <row r="276" spans="1:14" x14ac:dyDescent="0.35">
      <c r="A276" t="s">
        <v>20</v>
      </c>
      <c r="B276">
        <v>173</v>
      </c>
      <c r="C276" t="b">
        <f t="shared" si="8"/>
        <v>0</v>
      </c>
      <c r="K276">
        <v>274</v>
      </c>
      <c r="L276" t="s">
        <v>14</v>
      </c>
      <c r="M276">
        <v>1121</v>
      </c>
      <c r="N276" t="b">
        <f t="shared" si="9"/>
        <v>0</v>
      </c>
    </row>
    <row r="277" spans="1:14" x14ac:dyDescent="0.35">
      <c r="A277" t="s">
        <v>20</v>
      </c>
      <c r="B277">
        <v>87</v>
      </c>
      <c r="C277" t="b">
        <f t="shared" si="8"/>
        <v>0</v>
      </c>
      <c r="K277">
        <v>275</v>
      </c>
      <c r="L277" t="s">
        <v>14</v>
      </c>
      <c r="M277">
        <v>15</v>
      </c>
      <c r="N277" t="b">
        <f t="shared" si="9"/>
        <v>0</v>
      </c>
    </row>
    <row r="278" spans="1:14" x14ac:dyDescent="0.35">
      <c r="A278" t="s">
        <v>20</v>
      </c>
      <c r="B278">
        <v>1572</v>
      </c>
      <c r="C278" t="b">
        <f t="shared" si="8"/>
        <v>0</v>
      </c>
      <c r="K278">
        <v>276</v>
      </c>
      <c r="L278" t="s">
        <v>14</v>
      </c>
      <c r="M278">
        <v>191</v>
      </c>
      <c r="N278" t="b">
        <f t="shared" si="9"/>
        <v>0</v>
      </c>
    </row>
    <row r="279" spans="1:14" x14ac:dyDescent="0.35">
      <c r="A279" t="s">
        <v>20</v>
      </c>
      <c r="B279">
        <v>2346</v>
      </c>
      <c r="C279" t="b">
        <f t="shared" si="8"/>
        <v>0</v>
      </c>
      <c r="K279">
        <v>277</v>
      </c>
      <c r="L279" t="s">
        <v>14</v>
      </c>
      <c r="M279">
        <v>16</v>
      </c>
      <c r="N279" t="b">
        <f t="shared" si="9"/>
        <v>0</v>
      </c>
    </row>
    <row r="280" spans="1:14" x14ac:dyDescent="0.35">
      <c r="A280" t="s">
        <v>20</v>
      </c>
      <c r="B280">
        <v>115</v>
      </c>
      <c r="C280" t="b">
        <f t="shared" si="8"/>
        <v>0</v>
      </c>
      <c r="K280">
        <v>278</v>
      </c>
      <c r="L280" t="s">
        <v>14</v>
      </c>
      <c r="M280">
        <v>17</v>
      </c>
      <c r="N280" t="b">
        <f t="shared" si="9"/>
        <v>0</v>
      </c>
    </row>
    <row r="281" spans="1:14" x14ac:dyDescent="0.35">
      <c r="A281" t="s">
        <v>20</v>
      </c>
      <c r="B281">
        <v>85</v>
      </c>
      <c r="C281" t="b">
        <f t="shared" si="8"/>
        <v>0</v>
      </c>
      <c r="K281">
        <v>279</v>
      </c>
      <c r="L281" t="s">
        <v>14</v>
      </c>
      <c r="M281">
        <v>34</v>
      </c>
      <c r="N281" t="b">
        <f t="shared" si="9"/>
        <v>0</v>
      </c>
    </row>
    <row r="282" spans="1:14" x14ac:dyDescent="0.35">
      <c r="A282" t="s">
        <v>20</v>
      </c>
      <c r="B282">
        <v>144</v>
      </c>
      <c r="C282" t="b">
        <f t="shared" si="8"/>
        <v>0</v>
      </c>
      <c r="K282">
        <v>280</v>
      </c>
      <c r="L282" t="s">
        <v>14</v>
      </c>
      <c r="M282">
        <v>1</v>
      </c>
      <c r="N282" t="b">
        <f t="shared" si="9"/>
        <v>0</v>
      </c>
    </row>
    <row r="283" spans="1:14" x14ac:dyDescent="0.35">
      <c r="A283" t="s">
        <v>20</v>
      </c>
      <c r="B283">
        <v>2443</v>
      </c>
      <c r="C283" t="b">
        <f t="shared" si="8"/>
        <v>0</v>
      </c>
      <c r="K283">
        <v>281</v>
      </c>
      <c r="L283" t="s">
        <v>14</v>
      </c>
      <c r="M283">
        <v>1274</v>
      </c>
      <c r="N283" t="b">
        <f t="shared" si="9"/>
        <v>0</v>
      </c>
    </row>
    <row r="284" spans="1:14" x14ac:dyDescent="0.35">
      <c r="A284" t="s">
        <v>20</v>
      </c>
      <c r="B284">
        <v>64</v>
      </c>
      <c r="C284" t="b">
        <f t="shared" si="8"/>
        <v>0</v>
      </c>
      <c r="K284">
        <v>282</v>
      </c>
      <c r="L284" t="s">
        <v>14</v>
      </c>
      <c r="M284">
        <v>210</v>
      </c>
      <c r="N284" t="b">
        <f t="shared" si="9"/>
        <v>0</v>
      </c>
    </row>
    <row r="285" spans="1:14" x14ac:dyDescent="0.35">
      <c r="A285" t="s">
        <v>20</v>
      </c>
      <c r="B285">
        <v>268</v>
      </c>
      <c r="C285" t="b">
        <f t="shared" si="8"/>
        <v>0</v>
      </c>
      <c r="K285">
        <v>283</v>
      </c>
      <c r="L285" t="s">
        <v>14</v>
      </c>
      <c r="M285">
        <v>248</v>
      </c>
      <c r="N285" t="b">
        <f t="shared" si="9"/>
        <v>0</v>
      </c>
    </row>
    <row r="286" spans="1:14" x14ac:dyDescent="0.35">
      <c r="A286" t="s">
        <v>20</v>
      </c>
      <c r="B286">
        <v>195</v>
      </c>
      <c r="C286" t="b">
        <f t="shared" si="8"/>
        <v>0</v>
      </c>
      <c r="K286">
        <v>284</v>
      </c>
      <c r="L286" t="s">
        <v>14</v>
      </c>
      <c r="M286">
        <v>513</v>
      </c>
      <c r="N286" t="b">
        <f t="shared" si="9"/>
        <v>0</v>
      </c>
    </row>
    <row r="287" spans="1:14" x14ac:dyDescent="0.35">
      <c r="A287" t="s">
        <v>20</v>
      </c>
      <c r="B287">
        <v>186</v>
      </c>
      <c r="C287" t="b">
        <f t="shared" si="8"/>
        <v>0</v>
      </c>
      <c r="K287">
        <v>285</v>
      </c>
      <c r="L287" t="s">
        <v>14</v>
      </c>
      <c r="M287">
        <v>3410</v>
      </c>
      <c r="N287" t="b">
        <f t="shared" si="9"/>
        <v>1</v>
      </c>
    </row>
    <row r="288" spans="1:14" x14ac:dyDescent="0.35">
      <c r="A288" t="s">
        <v>20</v>
      </c>
      <c r="B288">
        <v>460</v>
      </c>
      <c r="C288" t="b">
        <f t="shared" si="8"/>
        <v>0</v>
      </c>
      <c r="K288">
        <v>286</v>
      </c>
      <c r="L288" t="s">
        <v>14</v>
      </c>
      <c r="M288">
        <v>10</v>
      </c>
      <c r="N288" t="b">
        <f t="shared" si="9"/>
        <v>0</v>
      </c>
    </row>
    <row r="289" spans="1:14" x14ac:dyDescent="0.35">
      <c r="A289" t="s">
        <v>20</v>
      </c>
      <c r="B289">
        <v>2528</v>
      </c>
      <c r="C289" t="b">
        <f t="shared" si="8"/>
        <v>0</v>
      </c>
      <c r="K289">
        <v>287</v>
      </c>
      <c r="L289" t="s">
        <v>14</v>
      </c>
      <c r="M289">
        <v>2201</v>
      </c>
      <c r="N289" t="b">
        <f t="shared" si="9"/>
        <v>1</v>
      </c>
    </row>
    <row r="290" spans="1:14" x14ac:dyDescent="0.35">
      <c r="A290" t="s">
        <v>20</v>
      </c>
      <c r="B290">
        <v>3657</v>
      </c>
      <c r="C290" t="b">
        <f t="shared" si="8"/>
        <v>1</v>
      </c>
      <c r="K290">
        <v>288</v>
      </c>
      <c r="L290" t="s">
        <v>14</v>
      </c>
      <c r="M290">
        <v>676</v>
      </c>
      <c r="N290" t="b">
        <f t="shared" si="9"/>
        <v>0</v>
      </c>
    </row>
    <row r="291" spans="1:14" x14ac:dyDescent="0.35">
      <c r="A291" t="s">
        <v>20</v>
      </c>
      <c r="B291">
        <v>131</v>
      </c>
      <c r="C291" t="b">
        <f t="shared" si="8"/>
        <v>0</v>
      </c>
      <c r="K291">
        <v>289</v>
      </c>
      <c r="L291" t="s">
        <v>14</v>
      </c>
      <c r="M291">
        <v>831</v>
      </c>
      <c r="N291" t="b">
        <f t="shared" si="9"/>
        <v>0</v>
      </c>
    </row>
    <row r="292" spans="1:14" x14ac:dyDescent="0.35">
      <c r="A292" t="s">
        <v>20</v>
      </c>
      <c r="B292">
        <v>239</v>
      </c>
      <c r="C292" t="b">
        <f t="shared" si="8"/>
        <v>0</v>
      </c>
      <c r="K292">
        <v>290</v>
      </c>
      <c r="L292" t="s">
        <v>14</v>
      </c>
      <c r="M292">
        <v>859</v>
      </c>
      <c r="N292" t="b">
        <f t="shared" si="9"/>
        <v>0</v>
      </c>
    </row>
    <row r="293" spans="1:14" x14ac:dyDescent="0.35">
      <c r="A293" t="s">
        <v>20</v>
      </c>
      <c r="B293">
        <v>78</v>
      </c>
      <c r="C293" t="b">
        <f t="shared" si="8"/>
        <v>0</v>
      </c>
      <c r="K293">
        <v>291</v>
      </c>
      <c r="L293" t="s">
        <v>14</v>
      </c>
      <c r="M293">
        <v>45</v>
      </c>
      <c r="N293" t="b">
        <f t="shared" si="9"/>
        <v>0</v>
      </c>
    </row>
    <row r="294" spans="1:14" x14ac:dyDescent="0.35">
      <c r="A294" t="s">
        <v>20</v>
      </c>
      <c r="B294">
        <v>1773</v>
      </c>
      <c r="C294" t="b">
        <f t="shared" si="8"/>
        <v>0</v>
      </c>
      <c r="K294">
        <v>292</v>
      </c>
      <c r="L294" t="s">
        <v>14</v>
      </c>
      <c r="M294">
        <v>6</v>
      </c>
      <c r="N294" t="b">
        <f t="shared" si="9"/>
        <v>0</v>
      </c>
    </row>
    <row r="295" spans="1:14" x14ac:dyDescent="0.35">
      <c r="A295" t="s">
        <v>20</v>
      </c>
      <c r="B295">
        <v>32</v>
      </c>
      <c r="C295" t="b">
        <f t="shared" si="8"/>
        <v>0</v>
      </c>
      <c r="K295">
        <v>293</v>
      </c>
      <c r="L295" t="s">
        <v>14</v>
      </c>
      <c r="M295">
        <v>7</v>
      </c>
      <c r="N295" t="b">
        <f t="shared" si="9"/>
        <v>0</v>
      </c>
    </row>
    <row r="296" spans="1:14" x14ac:dyDescent="0.35">
      <c r="A296" t="s">
        <v>20</v>
      </c>
      <c r="B296">
        <v>369</v>
      </c>
      <c r="C296" t="b">
        <f t="shared" si="8"/>
        <v>0</v>
      </c>
      <c r="K296">
        <v>294</v>
      </c>
      <c r="L296" t="s">
        <v>14</v>
      </c>
      <c r="M296">
        <v>31</v>
      </c>
      <c r="N296" t="b">
        <f t="shared" si="9"/>
        <v>0</v>
      </c>
    </row>
    <row r="297" spans="1:14" x14ac:dyDescent="0.35">
      <c r="A297" t="s">
        <v>20</v>
      </c>
      <c r="B297">
        <v>89</v>
      </c>
      <c r="C297" t="b">
        <f t="shared" si="8"/>
        <v>0</v>
      </c>
      <c r="K297">
        <v>295</v>
      </c>
      <c r="L297" t="s">
        <v>14</v>
      </c>
      <c r="M297">
        <v>78</v>
      </c>
      <c r="N297" t="b">
        <f t="shared" si="9"/>
        <v>0</v>
      </c>
    </row>
    <row r="298" spans="1:14" x14ac:dyDescent="0.35">
      <c r="A298" t="s">
        <v>20</v>
      </c>
      <c r="B298">
        <v>147</v>
      </c>
      <c r="C298" t="b">
        <f t="shared" si="8"/>
        <v>0</v>
      </c>
      <c r="K298">
        <v>296</v>
      </c>
      <c r="L298" t="s">
        <v>14</v>
      </c>
      <c r="M298">
        <v>1225</v>
      </c>
      <c r="N298" t="b">
        <f t="shared" si="9"/>
        <v>0</v>
      </c>
    </row>
    <row r="299" spans="1:14" x14ac:dyDescent="0.35">
      <c r="A299" t="s">
        <v>20</v>
      </c>
      <c r="B299">
        <v>126</v>
      </c>
      <c r="C299" t="b">
        <f t="shared" si="8"/>
        <v>0</v>
      </c>
      <c r="K299">
        <v>297</v>
      </c>
      <c r="L299" t="s">
        <v>14</v>
      </c>
      <c r="M299">
        <v>1</v>
      </c>
      <c r="N299" t="b">
        <f t="shared" si="9"/>
        <v>0</v>
      </c>
    </row>
    <row r="300" spans="1:14" x14ac:dyDescent="0.35">
      <c r="A300" t="s">
        <v>20</v>
      </c>
      <c r="B300">
        <v>2218</v>
      </c>
      <c r="C300" t="b">
        <f t="shared" si="8"/>
        <v>0</v>
      </c>
      <c r="K300">
        <v>298</v>
      </c>
      <c r="L300" t="s">
        <v>14</v>
      </c>
      <c r="M300">
        <v>67</v>
      </c>
      <c r="N300" t="b">
        <f t="shared" si="9"/>
        <v>0</v>
      </c>
    </row>
    <row r="301" spans="1:14" x14ac:dyDescent="0.35">
      <c r="A301" t="s">
        <v>20</v>
      </c>
      <c r="B301">
        <v>202</v>
      </c>
      <c r="C301" t="b">
        <f t="shared" si="8"/>
        <v>0</v>
      </c>
      <c r="K301">
        <v>299</v>
      </c>
      <c r="L301" t="s">
        <v>14</v>
      </c>
      <c r="M301">
        <v>19</v>
      </c>
      <c r="N301" t="b">
        <f t="shared" si="9"/>
        <v>0</v>
      </c>
    </row>
    <row r="302" spans="1:14" x14ac:dyDescent="0.35">
      <c r="A302" t="s">
        <v>20</v>
      </c>
      <c r="B302">
        <v>140</v>
      </c>
      <c r="C302" t="b">
        <f t="shared" si="8"/>
        <v>0</v>
      </c>
      <c r="K302">
        <v>300</v>
      </c>
      <c r="L302" t="s">
        <v>14</v>
      </c>
      <c r="M302">
        <v>2108</v>
      </c>
      <c r="N302" t="b">
        <f t="shared" si="9"/>
        <v>1</v>
      </c>
    </row>
    <row r="303" spans="1:14" x14ac:dyDescent="0.35">
      <c r="A303" t="s">
        <v>20</v>
      </c>
      <c r="B303">
        <v>1052</v>
      </c>
      <c r="C303" t="b">
        <f t="shared" si="8"/>
        <v>0</v>
      </c>
      <c r="K303">
        <v>301</v>
      </c>
      <c r="L303" t="s">
        <v>14</v>
      </c>
      <c r="M303">
        <v>679</v>
      </c>
      <c r="N303" t="b">
        <f t="shared" si="9"/>
        <v>0</v>
      </c>
    </row>
    <row r="304" spans="1:14" x14ac:dyDescent="0.35">
      <c r="A304" t="s">
        <v>20</v>
      </c>
      <c r="B304">
        <v>247</v>
      </c>
      <c r="C304" t="b">
        <f t="shared" si="8"/>
        <v>0</v>
      </c>
      <c r="K304">
        <v>302</v>
      </c>
      <c r="L304" t="s">
        <v>14</v>
      </c>
      <c r="M304">
        <v>36</v>
      </c>
      <c r="N304" t="b">
        <f t="shared" si="9"/>
        <v>0</v>
      </c>
    </row>
    <row r="305" spans="1:14" x14ac:dyDescent="0.35">
      <c r="A305" t="s">
        <v>20</v>
      </c>
      <c r="B305">
        <v>84</v>
      </c>
      <c r="C305" t="b">
        <f t="shared" si="8"/>
        <v>0</v>
      </c>
      <c r="K305">
        <v>303</v>
      </c>
      <c r="L305" t="s">
        <v>14</v>
      </c>
      <c r="M305">
        <v>47</v>
      </c>
      <c r="N305" t="b">
        <f t="shared" si="9"/>
        <v>0</v>
      </c>
    </row>
    <row r="306" spans="1:14" x14ac:dyDescent="0.35">
      <c r="A306" t="s">
        <v>20</v>
      </c>
      <c r="B306">
        <v>88</v>
      </c>
      <c r="C306" t="b">
        <f t="shared" si="8"/>
        <v>0</v>
      </c>
      <c r="K306">
        <v>304</v>
      </c>
      <c r="L306" t="s">
        <v>14</v>
      </c>
      <c r="M306">
        <v>70</v>
      </c>
      <c r="N306" t="b">
        <f t="shared" si="9"/>
        <v>0</v>
      </c>
    </row>
    <row r="307" spans="1:14" x14ac:dyDescent="0.35">
      <c r="A307" t="s">
        <v>20</v>
      </c>
      <c r="B307">
        <v>156</v>
      </c>
      <c r="C307" t="b">
        <f t="shared" si="8"/>
        <v>0</v>
      </c>
      <c r="K307">
        <v>305</v>
      </c>
      <c r="L307" t="s">
        <v>14</v>
      </c>
      <c r="M307">
        <v>154</v>
      </c>
      <c r="N307" t="b">
        <f t="shared" si="9"/>
        <v>0</v>
      </c>
    </row>
    <row r="308" spans="1:14" x14ac:dyDescent="0.35">
      <c r="A308" t="s">
        <v>20</v>
      </c>
      <c r="B308">
        <v>2985</v>
      </c>
      <c r="C308" t="b">
        <f t="shared" si="8"/>
        <v>0</v>
      </c>
      <c r="K308">
        <v>306</v>
      </c>
      <c r="L308" t="s">
        <v>14</v>
      </c>
      <c r="M308">
        <v>22</v>
      </c>
      <c r="N308" t="b">
        <f t="shared" si="9"/>
        <v>0</v>
      </c>
    </row>
    <row r="309" spans="1:14" x14ac:dyDescent="0.35">
      <c r="A309" t="s">
        <v>20</v>
      </c>
      <c r="B309">
        <v>762</v>
      </c>
      <c r="C309" t="b">
        <f t="shared" si="8"/>
        <v>0</v>
      </c>
      <c r="K309">
        <v>307</v>
      </c>
      <c r="L309" t="s">
        <v>14</v>
      </c>
      <c r="M309">
        <v>1758</v>
      </c>
      <c r="N309" t="b">
        <f t="shared" si="9"/>
        <v>0</v>
      </c>
    </row>
    <row r="310" spans="1:14" x14ac:dyDescent="0.35">
      <c r="A310" t="s">
        <v>20</v>
      </c>
      <c r="B310">
        <v>554</v>
      </c>
      <c r="C310" t="b">
        <f t="shared" si="8"/>
        <v>0</v>
      </c>
      <c r="K310">
        <v>308</v>
      </c>
      <c r="L310" t="s">
        <v>14</v>
      </c>
      <c r="M310">
        <v>94</v>
      </c>
      <c r="N310" t="b">
        <f t="shared" si="9"/>
        <v>0</v>
      </c>
    </row>
    <row r="311" spans="1:14" x14ac:dyDescent="0.35">
      <c r="A311" t="s">
        <v>20</v>
      </c>
      <c r="B311">
        <v>135</v>
      </c>
      <c r="C311" t="b">
        <f t="shared" si="8"/>
        <v>0</v>
      </c>
      <c r="K311">
        <v>309</v>
      </c>
      <c r="L311" t="s">
        <v>14</v>
      </c>
      <c r="M311">
        <v>33</v>
      </c>
      <c r="N311" t="b">
        <f t="shared" si="9"/>
        <v>0</v>
      </c>
    </row>
    <row r="312" spans="1:14" x14ac:dyDescent="0.35">
      <c r="A312" t="s">
        <v>20</v>
      </c>
      <c r="B312">
        <v>122</v>
      </c>
      <c r="C312" t="b">
        <f t="shared" si="8"/>
        <v>0</v>
      </c>
      <c r="K312">
        <v>310</v>
      </c>
      <c r="L312" t="s">
        <v>14</v>
      </c>
      <c r="M312">
        <v>1</v>
      </c>
      <c r="N312" t="b">
        <f t="shared" si="9"/>
        <v>0</v>
      </c>
    </row>
    <row r="313" spans="1:14" x14ac:dyDescent="0.35">
      <c r="A313" t="s">
        <v>20</v>
      </c>
      <c r="B313">
        <v>221</v>
      </c>
      <c r="C313" t="b">
        <f t="shared" si="8"/>
        <v>0</v>
      </c>
      <c r="K313">
        <v>311</v>
      </c>
      <c r="L313" t="s">
        <v>14</v>
      </c>
      <c r="M313">
        <v>31</v>
      </c>
      <c r="N313" t="b">
        <f t="shared" si="9"/>
        <v>0</v>
      </c>
    </row>
    <row r="314" spans="1:14" x14ac:dyDescent="0.35">
      <c r="A314" t="s">
        <v>20</v>
      </c>
      <c r="B314">
        <v>126</v>
      </c>
      <c r="C314" t="b">
        <f t="shared" si="8"/>
        <v>0</v>
      </c>
      <c r="K314">
        <v>312</v>
      </c>
      <c r="L314" t="s">
        <v>14</v>
      </c>
      <c r="M314">
        <v>35</v>
      </c>
      <c r="N314" t="b">
        <f t="shared" si="9"/>
        <v>0</v>
      </c>
    </row>
    <row r="315" spans="1:14" x14ac:dyDescent="0.35">
      <c r="A315" t="s">
        <v>20</v>
      </c>
      <c r="B315">
        <v>1022</v>
      </c>
      <c r="C315" t="b">
        <f t="shared" si="8"/>
        <v>0</v>
      </c>
      <c r="K315">
        <v>313</v>
      </c>
      <c r="L315" t="s">
        <v>14</v>
      </c>
      <c r="M315">
        <v>63</v>
      </c>
      <c r="N315" t="b">
        <f t="shared" si="9"/>
        <v>0</v>
      </c>
    </row>
    <row r="316" spans="1:14" x14ac:dyDescent="0.35">
      <c r="A316" t="s">
        <v>20</v>
      </c>
      <c r="B316">
        <v>3177</v>
      </c>
      <c r="C316" t="b">
        <f t="shared" si="8"/>
        <v>1</v>
      </c>
      <c r="K316">
        <v>314</v>
      </c>
      <c r="L316" t="s">
        <v>14</v>
      </c>
      <c r="M316">
        <v>526</v>
      </c>
      <c r="N316" t="b">
        <f t="shared" si="9"/>
        <v>0</v>
      </c>
    </row>
    <row r="317" spans="1:14" x14ac:dyDescent="0.35">
      <c r="A317" t="s">
        <v>20</v>
      </c>
      <c r="B317">
        <v>198</v>
      </c>
      <c r="C317" t="b">
        <f t="shared" si="8"/>
        <v>0</v>
      </c>
      <c r="K317">
        <v>315</v>
      </c>
      <c r="L317" t="s">
        <v>14</v>
      </c>
      <c r="M317">
        <v>121</v>
      </c>
      <c r="N317" t="b">
        <f t="shared" si="9"/>
        <v>0</v>
      </c>
    </row>
    <row r="318" spans="1:14" x14ac:dyDescent="0.35">
      <c r="A318" t="s">
        <v>20</v>
      </c>
      <c r="B318">
        <v>85</v>
      </c>
      <c r="C318" t="b">
        <f t="shared" si="8"/>
        <v>0</v>
      </c>
      <c r="K318">
        <v>316</v>
      </c>
      <c r="L318" t="s">
        <v>14</v>
      </c>
      <c r="M318">
        <v>67</v>
      </c>
      <c r="N318" t="b">
        <f t="shared" si="9"/>
        <v>0</v>
      </c>
    </row>
    <row r="319" spans="1:14" x14ac:dyDescent="0.35">
      <c r="A319" t="s">
        <v>20</v>
      </c>
      <c r="B319">
        <v>3596</v>
      </c>
      <c r="C319" t="b">
        <f t="shared" si="8"/>
        <v>1</v>
      </c>
      <c r="K319">
        <v>317</v>
      </c>
      <c r="L319" t="s">
        <v>14</v>
      </c>
      <c r="M319">
        <v>57</v>
      </c>
      <c r="N319" t="b">
        <f t="shared" si="9"/>
        <v>0</v>
      </c>
    </row>
    <row r="320" spans="1:14" x14ac:dyDescent="0.35">
      <c r="A320" t="s">
        <v>20</v>
      </c>
      <c r="B320">
        <v>244</v>
      </c>
      <c r="C320" t="b">
        <f t="shared" si="8"/>
        <v>0</v>
      </c>
      <c r="K320">
        <v>318</v>
      </c>
      <c r="L320" t="s">
        <v>14</v>
      </c>
      <c r="M320">
        <v>1229</v>
      </c>
      <c r="N320" t="b">
        <f t="shared" si="9"/>
        <v>0</v>
      </c>
    </row>
    <row r="321" spans="1:14" x14ac:dyDescent="0.35">
      <c r="A321" t="s">
        <v>20</v>
      </c>
      <c r="B321">
        <v>5180</v>
      </c>
      <c r="C321" t="b">
        <f t="shared" si="8"/>
        <v>1</v>
      </c>
      <c r="K321">
        <v>319</v>
      </c>
      <c r="L321" t="s">
        <v>14</v>
      </c>
      <c r="M321">
        <v>12</v>
      </c>
      <c r="N321" t="b">
        <f t="shared" si="9"/>
        <v>0</v>
      </c>
    </row>
    <row r="322" spans="1:14" x14ac:dyDescent="0.35">
      <c r="A322" t="s">
        <v>20</v>
      </c>
      <c r="B322">
        <v>589</v>
      </c>
      <c r="C322" t="b">
        <f t="shared" si="8"/>
        <v>0</v>
      </c>
      <c r="K322">
        <v>320</v>
      </c>
      <c r="L322" t="s">
        <v>14</v>
      </c>
      <c r="M322">
        <v>452</v>
      </c>
      <c r="N322" t="b">
        <f t="shared" si="9"/>
        <v>0</v>
      </c>
    </row>
    <row r="323" spans="1:14" x14ac:dyDescent="0.35">
      <c r="A323" t="s">
        <v>20</v>
      </c>
      <c r="B323">
        <v>2725</v>
      </c>
      <c r="C323" t="b">
        <f t="shared" ref="C323:C386" si="10">OR(B323&lt;$E$18,B323&gt;$E$19)</f>
        <v>0</v>
      </c>
      <c r="K323">
        <v>321</v>
      </c>
      <c r="L323" t="s">
        <v>14</v>
      </c>
      <c r="M323">
        <v>1886</v>
      </c>
      <c r="N323" t="b">
        <f t="shared" si="9"/>
        <v>0</v>
      </c>
    </row>
    <row r="324" spans="1:14" x14ac:dyDescent="0.35">
      <c r="A324" t="s">
        <v>20</v>
      </c>
      <c r="B324">
        <v>300</v>
      </c>
      <c r="C324" t="b">
        <f t="shared" si="10"/>
        <v>0</v>
      </c>
      <c r="K324">
        <v>322</v>
      </c>
      <c r="L324" t="s">
        <v>14</v>
      </c>
      <c r="M324">
        <v>1825</v>
      </c>
      <c r="N324" t="b">
        <f t="shared" ref="N324:N366" si="11">OR(M324&lt;$P$18,M324&gt;$P$19)</f>
        <v>0</v>
      </c>
    </row>
    <row r="325" spans="1:14" x14ac:dyDescent="0.35">
      <c r="A325" t="s">
        <v>20</v>
      </c>
      <c r="B325">
        <v>144</v>
      </c>
      <c r="C325" t="b">
        <f t="shared" si="10"/>
        <v>0</v>
      </c>
      <c r="K325">
        <v>323</v>
      </c>
      <c r="L325" t="s">
        <v>14</v>
      </c>
      <c r="M325">
        <v>31</v>
      </c>
      <c r="N325" t="b">
        <f t="shared" si="11"/>
        <v>0</v>
      </c>
    </row>
    <row r="326" spans="1:14" x14ac:dyDescent="0.35">
      <c r="A326" t="s">
        <v>20</v>
      </c>
      <c r="B326">
        <v>87</v>
      </c>
      <c r="C326" t="b">
        <f t="shared" si="10"/>
        <v>0</v>
      </c>
      <c r="K326">
        <v>324</v>
      </c>
      <c r="L326" t="s">
        <v>14</v>
      </c>
      <c r="M326">
        <v>107</v>
      </c>
      <c r="N326" t="b">
        <f t="shared" si="11"/>
        <v>0</v>
      </c>
    </row>
    <row r="327" spans="1:14" x14ac:dyDescent="0.35">
      <c r="A327" t="s">
        <v>20</v>
      </c>
      <c r="B327">
        <v>3116</v>
      </c>
      <c r="C327" t="b">
        <f t="shared" si="10"/>
        <v>1</v>
      </c>
      <c r="K327">
        <v>325</v>
      </c>
      <c r="L327" t="s">
        <v>14</v>
      </c>
      <c r="M327">
        <v>27</v>
      </c>
      <c r="N327" t="b">
        <f t="shared" si="11"/>
        <v>0</v>
      </c>
    </row>
    <row r="328" spans="1:14" x14ac:dyDescent="0.35">
      <c r="A328" t="s">
        <v>20</v>
      </c>
      <c r="B328">
        <v>909</v>
      </c>
      <c r="C328" t="b">
        <f t="shared" si="10"/>
        <v>0</v>
      </c>
      <c r="K328">
        <v>326</v>
      </c>
      <c r="L328" t="s">
        <v>14</v>
      </c>
      <c r="M328">
        <v>1221</v>
      </c>
      <c r="N328" t="b">
        <f t="shared" si="11"/>
        <v>0</v>
      </c>
    </row>
    <row r="329" spans="1:14" x14ac:dyDescent="0.35">
      <c r="A329" t="s">
        <v>20</v>
      </c>
      <c r="B329">
        <v>1613</v>
      </c>
      <c r="C329" t="b">
        <f t="shared" si="10"/>
        <v>0</v>
      </c>
      <c r="K329">
        <v>327</v>
      </c>
      <c r="L329" t="s">
        <v>14</v>
      </c>
      <c r="M329">
        <v>1</v>
      </c>
      <c r="N329" t="b">
        <f t="shared" si="11"/>
        <v>0</v>
      </c>
    </row>
    <row r="330" spans="1:14" x14ac:dyDescent="0.35">
      <c r="A330" t="s">
        <v>20</v>
      </c>
      <c r="B330">
        <v>136</v>
      </c>
      <c r="C330" t="b">
        <f t="shared" si="10"/>
        <v>0</v>
      </c>
      <c r="K330">
        <v>328</v>
      </c>
      <c r="L330" t="s">
        <v>14</v>
      </c>
      <c r="M330">
        <v>16</v>
      </c>
      <c r="N330" t="b">
        <f t="shared" si="11"/>
        <v>0</v>
      </c>
    </row>
    <row r="331" spans="1:14" x14ac:dyDescent="0.35">
      <c r="A331" t="s">
        <v>20</v>
      </c>
      <c r="B331">
        <v>130</v>
      </c>
      <c r="C331" t="b">
        <f t="shared" si="10"/>
        <v>0</v>
      </c>
      <c r="K331">
        <v>329</v>
      </c>
      <c r="L331" t="s">
        <v>14</v>
      </c>
      <c r="M331">
        <v>41</v>
      </c>
      <c r="N331" t="b">
        <f t="shared" si="11"/>
        <v>0</v>
      </c>
    </row>
    <row r="332" spans="1:14" x14ac:dyDescent="0.35">
      <c r="A332" t="s">
        <v>20</v>
      </c>
      <c r="B332">
        <v>102</v>
      </c>
      <c r="C332" t="b">
        <f t="shared" si="10"/>
        <v>0</v>
      </c>
      <c r="K332">
        <v>330</v>
      </c>
      <c r="L332" t="s">
        <v>14</v>
      </c>
      <c r="M332">
        <v>523</v>
      </c>
      <c r="N332" t="b">
        <f t="shared" si="11"/>
        <v>0</v>
      </c>
    </row>
    <row r="333" spans="1:14" x14ac:dyDescent="0.35">
      <c r="A333" t="s">
        <v>20</v>
      </c>
      <c r="B333">
        <v>4006</v>
      </c>
      <c r="C333" t="b">
        <f t="shared" si="10"/>
        <v>1</v>
      </c>
      <c r="K333">
        <v>331</v>
      </c>
      <c r="L333" t="s">
        <v>14</v>
      </c>
      <c r="M333">
        <v>141</v>
      </c>
      <c r="N333" t="b">
        <f t="shared" si="11"/>
        <v>0</v>
      </c>
    </row>
    <row r="334" spans="1:14" x14ac:dyDescent="0.35">
      <c r="A334" t="s">
        <v>20</v>
      </c>
      <c r="B334">
        <v>1629</v>
      </c>
      <c r="C334" t="b">
        <f t="shared" si="10"/>
        <v>0</v>
      </c>
      <c r="K334">
        <v>332</v>
      </c>
      <c r="L334" t="s">
        <v>14</v>
      </c>
      <c r="M334">
        <v>52</v>
      </c>
      <c r="N334" t="b">
        <f t="shared" si="11"/>
        <v>0</v>
      </c>
    </row>
    <row r="335" spans="1:14" x14ac:dyDescent="0.35">
      <c r="A335" t="s">
        <v>20</v>
      </c>
      <c r="B335">
        <v>2188</v>
      </c>
      <c r="C335" t="b">
        <f t="shared" si="10"/>
        <v>0</v>
      </c>
      <c r="K335">
        <v>333</v>
      </c>
      <c r="L335" t="s">
        <v>14</v>
      </c>
      <c r="M335">
        <v>225</v>
      </c>
      <c r="N335" t="b">
        <f t="shared" si="11"/>
        <v>0</v>
      </c>
    </row>
    <row r="336" spans="1:14" x14ac:dyDescent="0.35">
      <c r="A336" t="s">
        <v>20</v>
      </c>
      <c r="B336">
        <v>2409</v>
      </c>
      <c r="C336" t="b">
        <f t="shared" si="10"/>
        <v>0</v>
      </c>
      <c r="K336">
        <v>334</v>
      </c>
      <c r="L336" t="s">
        <v>14</v>
      </c>
      <c r="M336">
        <v>38</v>
      </c>
      <c r="N336" t="b">
        <f t="shared" si="11"/>
        <v>0</v>
      </c>
    </row>
    <row r="337" spans="1:14" x14ac:dyDescent="0.35">
      <c r="A337" t="s">
        <v>20</v>
      </c>
      <c r="B337">
        <v>194</v>
      </c>
      <c r="C337" t="b">
        <f t="shared" si="10"/>
        <v>0</v>
      </c>
      <c r="K337">
        <v>335</v>
      </c>
      <c r="L337" t="s">
        <v>14</v>
      </c>
      <c r="M337">
        <v>15</v>
      </c>
      <c r="N337" t="b">
        <f t="shared" si="11"/>
        <v>0</v>
      </c>
    </row>
    <row r="338" spans="1:14" x14ac:dyDescent="0.35">
      <c r="A338" t="s">
        <v>20</v>
      </c>
      <c r="B338">
        <v>1140</v>
      </c>
      <c r="C338" t="b">
        <f t="shared" si="10"/>
        <v>0</v>
      </c>
      <c r="K338">
        <v>336</v>
      </c>
      <c r="L338" t="s">
        <v>14</v>
      </c>
      <c r="M338">
        <v>37</v>
      </c>
      <c r="N338" t="b">
        <f t="shared" si="11"/>
        <v>0</v>
      </c>
    </row>
    <row r="339" spans="1:14" x14ac:dyDescent="0.35">
      <c r="A339" t="s">
        <v>20</v>
      </c>
      <c r="B339">
        <v>102</v>
      </c>
      <c r="C339" t="b">
        <f t="shared" si="10"/>
        <v>0</v>
      </c>
      <c r="K339">
        <v>337</v>
      </c>
      <c r="L339" t="s">
        <v>14</v>
      </c>
      <c r="M339">
        <v>112</v>
      </c>
      <c r="N339" t="b">
        <f t="shared" si="11"/>
        <v>0</v>
      </c>
    </row>
    <row r="340" spans="1:14" x14ac:dyDescent="0.35">
      <c r="A340" t="s">
        <v>20</v>
      </c>
      <c r="B340">
        <v>2857</v>
      </c>
      <c r="C340" t="b">
        <f t="shared" si="10"/>
        <v>0</v>
      </c>
      <c r="K340">
        <v>338</v>
      </c>
      <c r="L340" t="s">
        <v>14</v>
      </c>
      <c r="M340">
        <v>21</v>
      </c>
      <c r="N340" t="b">
        <f t="shared" si="11"/>
        <v>0</v>
      </c>
    </row>
    <row r="341" spans="1:14" x14ac:dyDescent="0.35">
      <c r="A341" t="s">
        <v>20</v>
      </c>
      <c r="B341">
        <v>107</v>
      </c>
      <c r="C341" t="b">
        <f t="shared" si="10"/>
        <v>0</v>
      </c>
      <c r="K341">
        <v>339</v>
      </c>
      <c r="L341" t="s">
        <v>14</v>
      </c>
      <c r="M341">
        <v>67</v>
      </c>
      <c r="N341" t="b">
        <f t="shared" si="11"/>
        <v>0</v>
      </c>
    </row>
    <row r="342" spans="1:14" x14ac:dyDescent="0.35">
      <c r="A342" t="s">
        <v>20</v>
      </c>
      <c r="B342">
        <v>160</v>
      </c>
      <c r="C342" t="b">
        <f t="shared" si="10"/>
        <v>0</v>
      </c>
      <c r="K342">
        <v>340</v>
      </c>
      <c r="L342" t="s">
        <v>14</v>
      </c>
      <c r="M342">
        <v>78</v>
      </c>
      <c r="N342" t="b">
        <f t="shared" si="11"/>
        <v>0</v>
      </c>
    </row>
    <row r="343" spans="1:14" x14ac:dyDescent="0.35">
      <c r="A343" t="s">
        <v>20</v>
      </c>
      <c r="B343">
        <v>2230</v>
      </c>
      <c r="C343" t="b">
        <f t="shared" si="10"/>
        <v>0</v>
      </c>
      <c r="K343">
        <v>341</v>
      </c>
      <c r="L343" t="s">
        <v>14</v>
      </c>
      <c r="M343">
        <v>67</v>
      </c>
      <c r="N343" t="b">
        <f t="shared" si="11"/>
        <v>0</v>
      </c>
    </row>
    <row r="344" spans="1:14" x14ac:dyDescent="0.35">
      <c r="A344" t="s">
        <v>20</v>
      </c>
      <c r="B344">
        <v>316</v>
      </c>
      <c r="C344" t="b">
        <f t="shared" si="10"/>
        <v>0</v>
      </c>
      <c r="K344">
        <v>342</v>
      </c>
      <c r="L344" t="s">
        <v>14</v>
      </c>
      <c r="M344">
        <v>263</v>
      </c>
      <c r="N344" t="b">
        <f t="shared" si="11"/>
        <v>0</v>
      </c>
    </row>
    <row r="345" spans="1:14" x14ac:dyDescent="0.35">
      <c r="A345" t="s">
        <v>20</v>
      </c>
      <c r="B345">
        <v>117</v>
      </c>
      <c r="C345" t="b">
        <f t="shared" si="10"/>
        <v>0</v>
      </c>
      <c r="K345">
        <v>343</v>
      </c>
      <c r="L345" t="s">
        <v>14</v>
      </c>
      <c r="M345">
        <v>1691</v>
      </c>
      <c r="N345" t="b">
        <f t="shared" si="11"/>
        <v>0</v>
      </c>
    </row>
    <row r="346" spans="1:14" x14ac:dyDescent="0.35">
      <c r="A346" t="s">
        <v>20</v>
      </c>
      <c r="B346">
        <v>6406</v>
      </c>
      <c r="C346" t="b">
        <f t="shared" si="10"/>
        <v>1</v>
      </c>
      <c r="K346">
        <v>344</v>
      </c>
      <c r="L346" t="s">
        <v>14</v>
      </c>
      <c r="M346">
        <v>181</v>
      </c>
      <c r="N346" t="b">
        <f t="shared" si="11"/>
        <v>0</v>
      </c>
    </row>
    <row r="347" spans="1:14" x14ac:dyDescent="0.35">
      <c r="A347" t="s">
        <v>20</v>
      </c>
      <c r="B347">
        <v>192</v>
      </c>
      <c r="C347" t="b">
        <f t="shared" si="10"/>
        <v>0</v>
      </c>
      <c r="K347">
        <v>345</v>
      </c>
      <c r="L347" t="s">
        <v>14</v>
      </c>
      <c r="M347">
        <v>13</v>
      </c>
      <c r="N347" t="b">
        <f t="shared" si="11"/>
        <v>0</v>
      </c>
    </row>
    <row r="348" spans="1:14" x14ac:dyDescent="0.35">
      <c r="A348" t="s">
        <v>20</v>
      </c>
      <c r="B348">
        <v>26</v>
      </c>
      <c r="C348" t="b">
        <f t="shared" si="10"/>
        <v>0</v>
      </c>
      <c r="K348">
        <v>346</v>
      </c>
      <c r="L348" t="s">
        <v>14</v>
      </c>
      <c r="M348">
        <v>1</v>
      </c>
      <c r="N348" t="b">
        <f t="shared" si="11"/>
        <v>0</v>
      </c>
    </row>
    <row r="349" spans="1:14" x14ac:dyDescent="0.35">
      <c r="A349" t="s">
        <v>20</v>
      </c>
      <c r="B349">
        <v>723</v>
      </c>
      <c r="C349" t="b">
        <f t="shared" si="10"/>
        <v>0</v>
      </c>
      <c r="K349">
        <v>347</v>
      </c>
      <c r="L349" t="s">
        <v>14</v>
      </c>
      <c r="M349">
        <v>21</v>
      </c>
      <c r="N349" t="b">
        <f t="shared" si="11"/>
        <v>0</v>
      </c>
    </row>
    <row r="350" spans="1:14" x14ac:dyDescent="0.35">
      <c r="A350" t="s">
        <v>20</v>
      </c>
      <c r="B350">
        <v>170</v>
      </c>
      <c r="C350" t="b">
        <f t="shared" si="10"/>
        <v>0</v>
      </c>
      <c r="K350">
        <v>348</v>
      </c>
      <c r="L350" t="s">
        <v>14</v>
      </c>
      <c r="M350">
        <v>830</v>
      </c>
      <c r="N350" t="b">
        <f t="shared" si="11"/>
        <v>0</v>
      </c>
    </row>
    <row r="351" spans="1:14" x14ac:dyDescent="0.35">
      <c r="A351" t="s">
        <v>20</v>
      </c>
      <c r="B351">
        <v>238</v>
      </c>
      <c r="C351" t="b">
        <f t="shared" si="10"/>
        <v>0</v>
      </c>
      <c r="K351">
        <v>349</v>
      </c>
      <c r="L351" t="s">
        <v>14</v>
      </c>
      <c r="M351">
        <v>130</v>
      </c>
      <c r="N351" t="b">
        <f t="shared" si="11"/>
        <v>0</v>
      </c>
    </row>
    <row r="352" spans="1:14" x14ac:dyDescent="0.35">
      <c r="A352" t="s">
        <v>20</v>
      </c>
      <c r="B352">
        <v>55</v>
      </c>
      <c r="C352" t="b">
        <f t="shared" si="10"/>
        <v>0</v>
      </c>
      <c r="K352">
        <v>350</v>
      </c>
      <c r="L352" t="s">
        <v>14</v>
      </c>
      <c r="M352">
        <v>55</v>
      </c>
      <c r="N352" t="b">
        <f t="shared" si="11"/>
        <v>0</v>
      </c>
    </row>
    <row r="353" spans="1:14" x14ac:dyDescent="0.35">
      <c r="A353" t="s">
        <v>20</v>
      </c>
      <c r="B353">
        <v>128</v>
      </c>
      <c r="C353" t="b">
        <f t="shared" si="10"/>
        <v>0</v>
      </c>
      <c r="K353">
        <v>351</v>
      </c>
      <c r="L353" t="s">
        <v>14</v>
      </c>
      <c r="M353">
        <v>114</v>
      </c>
      <c r="N353" t="b">
        <f t="shared" si="11"/>
        <v>0</v>
      </c>
    </row>
    <row r="354" spans="1:14" x14ac:dyDescent="0.35">
      <c r="A354" t="s">
        <v>20</v>
      </c>
      <c r="B354">
        <v>2144</v>
      </c>
      <c r="C354" t="b">
        <f t="shared" si="10"/>
        <v>0</v>
      </c>
      <c r="K354">
        <v>352</v>
      </c>
      <c r="L354" t="s">
        <v>14</v>
      </c>
      <c r="M354">
        <v>594</v>
      </c>
      <c r="N354" t="b">
        <f t="shared" si="11"/>
        <v>0</v>
      </c>
    </row>
    <row r="355" spans="1:14" x14ac:dyDescent="0.35">
      <c r="A355" t="s">
        <v>20</v>
      </c>
      <c r="B355">
        <v>2693</v>
      </c>
      <c r="C355" t="b">
        <f t="shared" si="10"/>
        <v>0</v>
      </c>
      <c r="K355">
        <v>353</v>
      </c>
      <c r="L355" t="s">
        <v>14</v>
      </c>
      <c r="M355">
        <v>24</v>
      </c>
      <c r="N355" t="b">
        <f t="shared" si="11"/>
        <v>0</v>
      </c>
    </row>
    <row r="356" spans="1:14" x14ac:dyDescent="0.35">
      <c r="A356" t="s">
        <v>20</v>
      </c>
      <c r="B356">
        <v>432</v>
      </c>
      <c r="C356" t="b">
        <f t="shared" si="10"/>
        <v>0</v>
      </c>
      <c r="K356">
        <v>354</v>
      </c>
      <c r="L356" t="s">
        <v>14</v>
      </c>
      <c r="M356">
        <v>252</v>
      </c>
      <c r="N356" t="b">
        <f t="shared" si="11"/>
        <v>0</v>
      </c>
    </row>
    <row r="357" spans="1:14" x14ac:dyDescent="0.35">
      <c r="A357" t="s">
        <v>20</v>
      </c>
      <c r="B357">
        <v>189</v>
      </c>
      <c r="C357" t="b">
        <f t="shared" si="10"/>
        <v>0</v>
      </c>
      <c r="K357">
        <v>355</v>
      </c>
      <c r="L357" t="s">
        <v>14</v>
      </c>
      <c r="M357">
        <v>67</v>
      </c>
      <c r="N357" t="b">
        <f t="shared" si="11"/>
        <v>0</v>
      </c>
    </row>
    <row r="358" spans="1:14" x14ac:dyDescent="0.35">
      <c r="A358" t="s">
        <v>20</v>
      </c>
      <c r="B358">
        <v>154</v>
      </c>
      <c r="C358" t="b">
        <f t="shared" si="10"/>
        <v>0</v>
      </c>
      <c r="K358">
        <v>356</v>
      </c>
      <c r="L358" t="s">
        <v>14</v>
      </c>
      <c r="M358">
        <v>742</v>
      </c>
      <c r="N358" t="b">
        <f t="shared" si="11"/>
        <v>0</v>
      </c>
    </row>
    <row r="359" spans="1:14" x14ac:dyDescent="0.35">
      <c r="A359" t="s">
        <v>20</v>
      </c>
      <c r="B359">
        <v>96</v>
      </c>
      <c r="C359" t="b">
        <f t="shared" si="10"/>
        <v>0</v>
      </c>
      <c r="K359">
        <v>357</v>
      </c>
      <c r="L359" t="s">
        <v>14</v>
      </c>
      <c r="M359">
        <v>75</v>
      </c>
      <c r="N359" t="b">
        <f t="shared" si="11"/>
        <v>0</v>
      </c>
    </row>
    <row r="360" spans="1:14" x14ac:dyDescent="0.35">
      <c r="A360" t="s">
        <v>20</v>
      </c>
      <c r="B360">
        <v>3063</v>
      </c>
      <c r="C360" t="b">
        <f t="shared" si="10"/>
        <v>1</v>
      </c>
      <c r="K360">
        <v>358</v>
      </c>
      <c r="L360" t="s">
        <v>14</v>
      </c>
      <c r="M360">
        <v>4405</v>
      </c>
      <c r="N360" t="b">
        <f t="shared" si="11"/>
        <v>1</v>
      </c>
    </row>
    <row r="361" spans="1:14" x14ac:dyDescent="0.35">
      <c r="A361" t="s">
        <v>20</v>
      </c>
      <c r="B361">
        <v>2266</v>
      </c>
      <c r="C361" t="b">
        <f t="shared" si="10"/>
        <v>0</v>
      </c>
      <c r="K361">
        <v>359</v>
      </c>
      <c r="L361" t="s">
        <v>14</v>
      </c>
      <c r="M361">
        <v>92</v>
      </c>
      <c r="N361" t="b">
        <f t="shared" si="11"/>
        <v>0</v>
      </c>
    </row>
    <row r="362" spans="1:14" x14ac:dyDescent="0.35">
      <c r="A362" t="s">
        <v>20</v>
      </c>
      <c r="B362">
        <v>194</v>
      </c>
      <c r="C362" t="b">
        <f t="shared" si="10"/>
        <v>0</v>
      </c>
      <c r="K362">
        <v>360</v>
      </c>
      <c r="L362" t="s">
        <v>14</v>
      </c>
      <c r="M362">
        <v>64</v>
      </c>
      <c r="N362" t="b">
        <f t="shared" si="11"/>
        <v>0</v>
      </c>
    </row>
    <row r="363" spans="1:14" x14ac:dyDescent="0.35">
      <c r="A363" t="s">
        <v>20</v>
      </c>
      <c r="B363">
        <v>129</v>
      </c>
      <c r="C363" t="b">
        <f t="shared" si="10"/>
        <v>0</v>
      </c>
      <c r="K363">
        <v>361</v>
      </c>
      <c r="L363" t="s">
        <v>14</v>
      </c>
      <c r="M363">
        <v>64</v>
      </c>
      <c r="N363" t="b">
        <f t="shared" si="11"/>
        <v>0</v>
      </c>
    </row>
    <row r="364" spans="1:14" x14ac:dyDescent="0.35">
      <c r="A364" t="s">
        <v>20</v>
      </c>
      <c r="B364">
        <v>375</v>
      </c>
      <c r="C364" t="b">
        <f t="shared" si="10"/>
        <v>0</v>
      </c>
      <c r="K364">
        <v>362</v>
      </c>
      <c r="L364" t="s">
        <v>14</v>
      </c>
      <c r="M364">
        <v>842</v>
      </c>
      <c r="N364" t="b">
        <f t="shared" si="11"/>
        <v>0</v>
      </c>
    </row>
    <row r="365" spans="1:14" x14ac:dyDescent="0.35">
      <c r="A365" t="s">
        <v>20</v>
      </c>
      <c r="B365">
        <v>409</v>
      </c>
      <c r="C365" t="b">
        <f t="shared" si="10"/>
        <v>0</v>
      </c>
      <c r="K365">
        <v>363</v>
      </c>
      <c r="L365" t="s">
        <v>14</v>
      </c>
      <c r="M365">
        <v>112</v>
      </c>
      <c r="N365" t="b">
        <f t="shared" si="11"/>
        <v>0</v>
      </c>
    </row>
    <row r="366" spans="1:14" x14ac:dyDescent="0.35">
      <c r="A366" t="s">
        <v>20</v>
      </c>
      <c r="B366">
        <v>234</v>
      </c>
      <c r="C366" t="b">
        <f t="shared" si="10"/>
        <v>0</v>
      </c>
      <c r="K366">
        <v>364</v>
      </c>
      <c r="L366" t="s">
        <v>14</v>
      </c>
      <c r="M366">
        <v>374</v>
      </c>
      <c r="N366" t="b">
        <f t="shared" si="11"/>
        <v>0</v>
      </c>
    </row>
    <row r="367" spans="1:14" x14ac:dyDescent="0.35">
      <c r="A367" t="s">
        <v>20</v>
      </c>
      <c r="B367">
        <v>3016</v>
      </c>
      <c r="C367" t="b">
        <f t="shared" si="10"/>
        <v>0</v>
      </c>
    </row>
    <row r="368" spans="1:14" x14ac:dyDescent="0.35">
      <c r="A368" t="s">
        <v>20</v>
      </c>
      <c r="B368">
        <v>264</v>
      </c>
      <c r="C368" t="b">
        <f t="shared" si="10"/>
        <v>0</v>
      </c>
    </row>
    <row r="369" spans="1:3" x14ac:dyDescent="0.35">
      <c r="A369" t="s">
        <v>20</v>
      </c>
      <c r="B369">
        <v>272</v>
      </c>
      <c r="C369" t="b">
        <f t="shared" si="10"/>
        <v>0</v>
      </c>
    </row>
    <row r="370" spans="1:3" x14ac:dyDescent="0.35">
      <c r="A370" t="s">
        <v>20</v>
      </c>
      <c r="B370">
        <v>419</v>
      </c>
      <c r="C370" t="b">
        <f t="shared" si="10"/>
        <v>0</v>
      </c>
    </row>
    <row r="371" spans="1:3" x14ac:dyDescent="0.35">
      <c r="A371" t="s">
        <v>20</v>
      </c>
      <c r="B371">
        <v>1621</v>
      </c>
      <c r="C371" t="b">
        <f t="shared" si="10"/>
        <v>0</v>
      </c>
    </row>
    <row r="372" spans="1:3" x14ac:dyDescent="0.35">
      <c r="A372" t="s">
        <v>20</v>
      </c>
      <c r="B372">
        <v>1101</v>
      </c>
      <c r="C372" t="b">
        <f t="shared" si="10"/>
        <v>0</v>
      </c>
    </row>
    <row r="373" spans="1:3" x14ac:dyDescent="0.35">
      <c r="A373" t="s">
        <v>20</v>
      </c>
      <c r="B373">
        <v>1073</v>
      </c>
      <c r="C373" t="b">
        <f t="shared" si="10"/>
        <v>0</v>
      </c>
    </row>
    <row r="374" spans="1:3" x14ac:dyDescent="0.35">
      <c r="A374" t="s">
        <v>20</v>
      </c>
      <c r="B374">
        <v>331</v>
      </c>
      <c r="C374" t="b">
        <f t="shared" si="10"/>
        <v>0</v>
      </c>
    </row>
    <row r="375" spans="1:3" x14ac:dyDescent="0.35">
      <c r="A375" t="s">
        <v>20</v>
      </c>
      <c r="B375">
        <v>1170</v>
      </c>
      <c r="C375" t="b">
        <f t="shared" si="10"/>
        <v>0</v>
      </c>
    </row>
    <row r="376" spans="1:3" x14ac:dyDescent="0.35">
      <c r="A376" t="s">
        <v>20</v>
      </c>
      <c r="B376">
        <v>363</v>
      </c>
      <c r="C376" t="b">
        <f t="shared" si="10"/>
        <v>0</v>
      </c>
    </row>
    <row r="377" spans="1:3" x14ac:dyDescent="0.35">
      <c r="A377" t="s">
        <v>20</v>
      </c>
      <c r="B377">
        <v>103</v>
      </c>
      <c r="C377" t="b">
        <f t="shared" si="10"/>
        <v>0</v>
      </c>
    </row>
    <row r="378" spans="1:3" x14ac:dyDescent="0.35">
      <c r="A378" t="s">
        <v>20</v>
      </c>
      <c r="B378">
        <v>147</v>
      </c>
      <c r="C378" t="b">
        <f t="shared" si="10"/>
        <v>0</v>
      </c>
    </row>
    <row r="379" spans="1:3" x14ac:dyDescent="0.35">
      <c r="A379" t="s">
        <v>20</v>
      </c>
      <c r="B379">
        <v>110</v>
      </c>
      <c r="C379" t="b">
        <f t="shared" si="10"/>
        <v>0</v>
      </c>
    </row>
    <row r="380" spans="1:3" x14ac:dyDescent="0.35">
      <c r="A380" t="s">
        <v>20</v>
      </c>
      <c r="B380">
        <v>134</v>
      </c>
      <c r="C380" t="b">
        <f t="shared" si="10"/>
        <v>0</v>
      </c>
    </row>
    <row r="381" spans="1:3" x14ac:dyDescent="0.35">
      <c r="A381" t="s">
        <v>20</v>
      </c>
      <c r="B381">
        <v>269</v>
      </c>
      <c r="C381" t="b">
        <f t="shared" si="10"/>
        <v>0</v>
      </c>
    </row>
    <row r="382" spans="1:3" x14ac:dyDescent="0.35">
      <c r="A382" t="s">
        <v>20</v>
      </c>
      <c r="B382">
        <v>175</v>
      </c>
      <c r="C382" t="b">
        <f t="shared" si="10"/>
        <v>0</v>
      </c>
    </row>
    <row r="383" spans="1:3" x14ac:dyDescent="0.35">
      <c r="A383" t="s">
        <v>20</v>
      </c>
      <c r="B383">
        <v>69</v>
      </c>
      <c r="C383" t="b">
        <f t="shared" si="10"/>
        <v>0</v>
      </c>
    </row>
    <row r="384" spans="1:3" x14ac:dyDescent="0.35">
      <c r="A384" t="s">
        <v>20</v>
      </c>
      <c r="B384">
        <v>190</v>
      </c>
      <c r="C384" t="b">
        <f t="shared" si="10"/>
        <v>0</v>
      </c>
    </row>
    <row r="385" spans="1:3" x14ac:dyDescent="0.35">
      <c r="A385" t="s">
        <v>20</v>
      </c>
      <c r="B385">
        <v>237</v>
      </c>
      <c r="C385" t="b">
        <f t="shared" si="10"/>
        <v>0</v>
      </c>
    </row>
    <row r="386" spans="1:3" x14ac:dyDescent="0.35">
      <c r="A386" t="s">
        <v>20</v>
      </c>
      <c r="B386">
        <v>196</v>
      </c>
      <c r="C386" t="b">
        <f t="shared" si="10"/>
        <v>0</v>
      </c>
    </row>
    <row r="387" spans="1:3" x14ac:dyDescent="0.35">
      <c r="A387" t="s">
        <v>20</v>
      </c>
      <c r="B387">
        <v>7295</v>
      </c>
      <c r="C387" t="b">
        <f t="shared" ref="C387:C450" si="12">OR(B387&lt;$E$18,B387&gt;$E$19)</f>
        <v>1</v>
      </c>
    </row>
    <row r="388" spans="1:3" x14ac:dyDescent="0.35">
      <c r="A388" t="s">
        <v>20</v>
      </c>
      <c r="B388">
        <v>2893</v>
      </c>
      <c r="C388" t="b">
        <f t="shared" si="12"/>
        <v>0</v>
      </c>
    </row>
    <row r="389" spans="1:3" x14ac:dyDescent="0.35">
      <c r="A389" t="s">
        <v>20</v>
      </c>
      <c r="B389">
        <v>820</v>
      </c>
      <c r="C389" t="b">
        <f t="shared" si="12"/>
        <v>0</v>
      </c>
    </row>
    <row r="390" spans="1:3" x14ac:dyDescent="0.35">
      <c r="A390" t="s">
        <v>20</v>
      </c>
      <c r="B390">
        <v>2038</v>
      </c>
      <c r="C390" t="b">
        <f t="shared" si="12"/>
        <v>0</v>
      </c>
    </row>
    <row r="391" spans="1:3" x14ac:dyDescent="0.35">
      <c r="A391" t="s">
        <v>20</v>
      </c>
      <c r="B391">
        <v>116</v>
      </c>
      <c r="C391" t="b">
        <f t="shared" si="12"/>
        <v>0</v>
      </c>
    </row>
    <row r="392" spans="1:3" x14ac:dyDescent="0.35">
      <c r="A392" t="s">
        <v>20</v>
      </c>
      <c r="B392">
        <v>1345</v>
      </c>
      <c r="C392" t="b">
        <f t="shared" si="12"/>
        <v>0</v>
      </c>
    </row>
    <row r="393" spans="1:3" x14ac:dyDescent="0.35">
      <c r="A393" t="s">
        <v>20</v>
      </c>
      <c r="B393">
        <v>168</v>
      </c>
      <c r="C393" t="b">
        <f t="shared" si="12"/>
        <v>0</v>
      </c>
    </row>
    <row r="394" spans="1:3" x14ac:dyDescent="0.35">
      <c r="A394" t="s">
        <v>20</v>
      </c>
      <c r="B394">
        <v>137</v>
      </c>
      <c r="C394" t="b">
        <f t="shared" si="12"/>
        <v>0</v>
      </c>
    </row>
    <row r="395" spans="1:3" x14ac:dyDescent="0.35">
      <c r="A395" t="s">
        <v>20</v>
      </c>
      <c r="B395">
        <v>186</v>
      </c>
      <c r="C395" t="b">
        <f t="shared" si="12"/>
        <v>0</v>
      </c>
    </row>
    <row r="396" spans="1:3" x14ac:dyDescent="0.35">
      <c r="A396" t="s">
        <v>20</v>
      </c>
      <c r="B396">
        <v>125</v>
      </c>
      <c r="C396" t="b">
        <f t="shared" si="12"/>
        <v>0</v>
      </c>
    </row>
    <row r="397" spans="1:3" x14ac:dyDescent="0.35">
      <c r="A397" t="s">
        <v>20</v>
      </c>
      <c r="B397">
        <v>202</v>
      </c>
      <c r="C397" t="b">
        <f t="shared" si="12"/>
        <v>0</v>
      </c>
    </row>
    <row r="398" spans="1:3" x14ac:dyDescent="0.35">
      <c r="A398" t="s">
        <v>20</v>
      </c>
      <c r="B398">
        <v>103</v>
      </c>
      <c r="C398" t="b">
        <f t="shared" si="12"/>
        <v>0</v>
      </c>
    </row>
    <row r="399" spans="1:3" x14ac:dyDescent="0.35">
      <c r="A399" t="s">
        <v>20</v>
      </c>
      <c r="B399">
        <v>1785</v>
      </c>
      <c r="C399" t="b">
        <f t="shared" si="12"/>
        <v>0</v>
      </c>
    </row>
    <row r="400" spans="1:3" x14ac:dyDescent="0.35">
      <c r="A400" t="s">
        <v>20</v>
      </c>
      <c r="B400">
        <v>157</v>
      </c>
      <c r="C400" t="b">
        <f t="shared" si="12"/>
        <v>0</v>
      </c>
    </row>
    <row r="401" spans="1:3" x14ac:dyDescent="0.35">
      <c r="A401" t="s">
        <v>20</v>
      </c>
      <c r="B401">
        <v>555</v>
      </c>
      <c r="C401" t="b">
        <f t="shared" si="12"/>
        <v>0</v>
      </c>
    </row>
    <row r="402" spans="1:3" x14ac:dyDescent="0.35">
      <c r="A402" t="s">
        <v>20</v>
      </c>
      <c r="B402">
        <v>297</v>
      </c>
      <c r="C402" t="b">
        <f t="shared" si="12"/>
        <v>0</v>
      </c>
    </row>
    <row r="403" spans="1:3" x14ac:dyDescent="0.35">
      <c r="A403" t="s">
        <v>20</v>
      </c>
      <c r="B403">
        <v>123</v>
      </c>
      <c r="C403" t="b">
        <f t="shared" si="12"/>
        <v>0</v>
      </c>
    </row>
    <row r="404" spans="1:3" x14ac:dyDescent="0.35">
      <c r="A404" t="s">
        <v>20</v>
      </c>
      <c r="B404">
        <v>3036</v>
      </c>
      <c r="C404" t="b">
        <f t="shared" si="12"/>
        <v>1</v>
      </c>
    </row>
    <row r="405" spans="1:3" x14ac:dyDescent="0.35">
      <c r="A405" t="s">
        <v>20</v>
      </c>
      <c r="B405">
        <v>144</v>
      </c>
      <c r="C405" t="b">
        <f t="shared" si="12"/>
        <v>0</v>
      </c>
    </row>
    <row r="406" spans="1:3" x14ac:dyDescent="0.35">
      <c r="A406" t="s">
        <v>20</v>
      </c>
      <c r="B406">
        <v>121</v>
      </c>
      <c r="C406" t="b">
        <f t="shared" si="12"/>
        <v>0</v>
      </c>
    </row>
    <row r="407" spans="1:3" x14ac:dyDescent="0.35">
      <c r="A407" t="s">
        <v>20</v>
      </c>
      <c r="B407">
        <v>181</v>
      </c>
      <c r="C407" t="b">
        <f t="shared" si="12"/>
        <v>0</v>
      </c>
    </row>
    <row r="408" spans="1:3" x14ac:dyDescent="0.35">
      <c r="A408" t="s">
        <v>20</v>
      </c>
      <c r="B408">
        <v>122</v>
      </c>
      <c r="C408" t="b">
        <f t="shared" si="12"/>
        <v>0</v>
      </c>
    </row>
    <row r="409" spans="1:3" x14ac:dyDescent="0.35">
      <c r="A409" t="s">
        <v>20</v>
      </c>
      <c r="B409">
        <v>1071</v>
      </c>
      <c r="C409" t="b">
        <f t="shared" si="12"/>
        <v>0</v>
      </c>
    </row>
    <row r="410" spans="1:3" x14ac:dyDescent="0.35">
      <c r="A410" t="s">
        <v>20</v>
      </c>
      <c r="B410">
        <v>980</v>
      </c>
      <c r="C410" t="b">
        <f t="shared" si="12"/>
        <v>0</v>
      </c>
    </row>
    <row r="411" spans="1:3" x14ac:dyDescent="0.35">
      <c r="A411" t="s">
        <v>20</v>
      </c>
      <c r="B411">
        <v>536</v>
      </c>
      <c r="C411" t="b">
        <f t="shared" si="12"/>
        <v>0</v>
      </c>
    </row>
    <row r="412" spans="1:3" x14ac:dyDescent="0.35">
      <c r="A412" t="s">
        <v>20</v>
      </c>
      <c r="B412">
        <v>1991</v>
      </c>
      <c r="C412" t="b">
        <f t="shared" si="12"/>
        <v>0</v>
      </c>
    </row>
    <row r="413" spans="1:3" x14ac:dyDescent="0.35">
      <c r="A413" t="s">
        <v>20</v>
      </c>
      <c r="B413">
        <v>180</v>
      </c>
      <c r="C413" t="b">
        <f t="shared" si="12"/>
        <v>0</v>
      </c>
    </row>
    <row r="414" spans="1:3" x14ac:dyDescent="0.35">
      <c r="A414" t="s">
        <v>20</v>
      </c>
      <c r="B414">
        <v>130</v>
      </c>
      <c r="C414" t="b">
        <f t="shared" si="12"/>
        <v>0</v>
      </c>
    </row>
    <row r="415" spans="1:3" x14ac:dyDescent="0.35">
      <c r="A415" t="s">
        <v>20</v>
      </c>
      <c r="B415">
        <v>122</v>
      </c>
      <c r="C415" t="b">
        <f t="shared" si="12"/>
        <v>0</v>
      </c>
    </row>
    <row r="416" spans="1:3" x14ac:dyDescent="0.35">
      <c r="A416" t="s">
        <v>20</v>
      </c>
      <c r="B416">
        <v>140</v>
      </c>
      <c r="C416" t="b">
        <f t="shared" si="12"/>
        <v>0</v>
      </c>
    </row>
    <row r="417" spans="1:3" x14ac:dyDescent="0.35">
      <c r="A417" t="s">
        <v>20</v>
      </c>
      <c r="B417">
        <v>3388</v>
      </c>
      <c r="C417" t="b">
        <f t="shared" si="12"/>
        <v>1</v>
      </c>
    </row>
    <row r="418" spans="1:3" x14ac:dyDescent="0.35">
      <c r="A418" t="s">
        <v>20</v>
      </c>
      <c r="B418">
        <v>280</v>
      </c>
      <c r="C418" t="b">
        <f t="shared" si="12"/>
        <v>0</v>
      </c>
    </row>
    <row r="419" spans="1:3" x14ac:dyDescent="0.35">
      <c r="A419" t="s">
        <v>20</v>
      </c>
      <c r="B419">
        <v>366</v>
      </c>
      <c r="C419" t="b">
        <f t="shared" si="12"/>
        <v>0</v>
      </c>
    </row>
    <row r="420" spans="1:3" x14ac:dyDescent="0.35">
      <c r="A420" t="s">
        <v>20</v>
      </c>
      <c r="B420">
        <v>270</v>
      </c>
      <c r="C420" t="b">
        <f t="shared" si="12"/>
        <v>0</v>
      </c>
    </row>
    <row r="421" spans="1:3" x14ac:dyDescent="0.35">
      <c r="A421" t="s">
        <v>20</v>
      </c>
      <c r="B421">
        <v>137</v>
      </c>
      <c r="C421" t="b">
        <f t="shared" si="12"/>
        <v>0</v>
      </c>
    </row>
    <row r="422" spans="1:3" x14ac:dyDescent="0.35">
      <c r="A422" t="s">
        <v>20</v>
      </c>
      <c r="B422">
        <v>3205</v>
      </c>
      <c r="C422" t="b">
        <f t="shared" si="12"/>
        <v>1</v>
      </c>
    </row>
    <row r="423" spans="1:3" x14ac:dyDescent="0.35">
      <c r="A423" t="s">
        <v>20</v>
      </c>
      <c r="B423">
        <v>288</v>
      </c>
      <c r="C423" t="b">
        <f t="shared" si="12"/>
        <v>0</v>
      </c>
    </row>
    <row r="424" spans="1:3" x14ac:dyDescent="0.35">
      <c r="A424" t="s">
        <v>20</v>
      </c>
      <c r="B424">
        <v>148</v>
      </c>
      <c r="C424" t="b">
        <f t="shared" si="12"/>
        <v>0</v>
      </c>
    </row>
    <row r="425" spans="1:3" x14ac:dyDescent="0.35">
      <c r="A425" t="s">
        <v>20</v>
      </c>
      <c r="B425">
        <v>114</v>
      </c>
      <c r="C425" t="b">
        <f t="shared" si="12"/>
        <v>0</v>
      </c>
    </row>
    <row r="426" spans="1:3" x14ac:dyDescent="0.35">
      <c r="A426" t="s">
        <v>20</v>
      </c>
      <c r="B426">
        <v>1518</v>
      </c>
      <c r="C426" t="b">
        <f t="shared" si="12"/>
        <v>0</v>
      </c>
    </row>
    <row r="427" spans="1:3" x14ac:dyDescent="0.35">
      <c r="A427" t="s">
        <v>20</v>
      </c>
      <c r="B427">
        <v>166</v>
      </c>
      <c r="C427" t="b">
        <f t="shared" si="12"/>
        <v>0</v>
      </c>
    </row>
    <row r="428" spans="1:3" x14ac:dyDescent="0.35">
      <c r="A428" t="s">
        <v>20</v>
      </c>
      <c r="B428">
        <v>100</v>
      </c>
      <c r="C428" t="b">
        <f t="shared" si="12"/>
        <v>0</v>
      </c>
    </row>
    <row r="429" spans="1:3" x14ac:dyDescent="0.35">
      <c r="A429" t="s">
        <v>20</v>
      </c>
      <c r="B429">
        <v>235</v>
      </c>
      <c r="C429" t="b">
        <f t="shared" si="12"/>
        <v>0</v>
      </c>
    </row>
    <row r="430" spans="1:3" x14ac:dyDescent="0.35">
      <c r="A430" t="s">
        <v>20</v>
      </c>
      <c r="B430">
        <v>148</v>
      </c>
      <c r="C430" t="b">
        <f t="shared" si="12"/>
        <v>0</v>
      </c>
    </row>
    <row r="431" spans="1:3" x14ac:dyDescent="0.35">
      <c r="A431" t="s">
        <v>20</v>
      </c>
      <c r="B431">
        <v>198</v>
      </c>
      <c r="C431" t="b">
        <f t="shared" si="12"/>
        <v>0</v>
      </c>
    </row>
    <row r="432" spans="1:3" x14ac:dyDescent="0.35">
      <c r="A432" t="s">
        <v>20</v>
      </c>
      <c r="B432">
        <v>150</v>
      </c>
      <c r="C432" t="b">
        <f t="shared" si="12"/>
        <v>0</v>
      </c>
    </row>
    <row r="433" spans="1:3" x14ac:dyDescent="0.35">
      <c r="A433" t="s">
        <v>20</v>
      </c>
      <c r="B433">
        <v>216</v>
      </c>
      <c r="C433" t="b">
        <f t="shared" si="12"/>
        <v>0</v>
      </c>
    </row>
    <row r="434" spans="1:3" x14ac:dyDescent="0.35">
      <c r="A434" t="s">
        <v>20</v>
      </c>
      <c r="B434">
        <v>5139</v>
      </c>
      <c r="C434" t="b">
        <f t="shared" si="12"/>
        <v>1</v>
      </c>
    </row>
    <row r="435" spans="1:3" x14ac:dyDescent="0.35">
      <c r="A435" t="s">
        <v>20</v>
      </c>
      <c r="B435">
        <v>2353</v>
      </c>
      <c r="C435" t="b">
        <f t="shared" si="12"/>
        <v>0</v>
      </c>
    </row>
    <row r="436" spans="1:3" x14ac:dyDescent="0.35">
      <c r="A436" t="s">
        <v>20</v>
      </c>
      <c r="B436">
        <v>78</v>
      </c>
      <c r="C436" t="b">
        <f t="shared" si="12"/>
        <v>0</v>
      </c>
    </row>
    <row r="437" spans="1:3" x14ac:dyDescent="0.35">
      <c r="A437" t="s">
        <v>20</v>
      </c>
      <c r="B437">
        <v>174</v>
      </c>
      <c r="C437" t="b">
        <f t="shared" si="12"/>
        <v>0</v>
      </c>
    </row>
    <row r="438" spans="1:3" x14ac:dyDescent="0.35">
      <c r="A438" t="s">
        <v>20</v>
      </c>
      <c r="B438">
        <v>164</v>
      </c>
      <c r="C438" t="b">
        <f t="shared" si="12"/>
        <v>0</v>
      </c>
    </row>
    <row r="439" spans="1:3" x14ac:dyDescent="0.35">
      <c r="A439" t="s">
        <v>20</v>
      </c>
      <c r="B439">
        <v>161</v>
      </c>
      <c r="C439" t="b">
        <f t="shared" si="12"/>
        <v>0</v>
      </c>
    </row>
    <row r="440" spans="1:3" x14ac:dyDescent="0.35">
      <c r="A440" t="s">
        <v>20</v>
      </c>
      <c r="B440">
        <v>138</v>
      </c>
      <c r="C440" t="b">
        <f t="shared" si="12"/>
        <v>0</v>
      </c>
    </row>
    <row r="441" spans="1:3" x14ac:dyDescent="0.35">
      <c r="A441" t="s">
        <v>20</v>
      </c>
      <c r="B441">
        <v>3308</v>
      </c>
      <c r="C441" t="b">
        <f t="shared" si="12"/>
        <v>1</v>
      </c>
    </row>
    <row r="442" spans="1:3" x14ac:dyDescent="0.35">
      <c r="A442" t="s">
        <v>20</v>
      </c>
      <c r="B442">
        <v>127</v>
      </c>
      <c r="C442" t="b">
        <f t="shared" si="12"/>
        <v>0</v>
      </c>
    </row>
    <row r="443" spans="1:3" x14ac:dyDescent="0.35">
      <c r="A443" t="s">
        <v>20</v>
      </c>
      <c r="B443">
        <v>207</v>
      </c>
      <c r="C443" t="b">
        <f t="shared" si="12"/>
        <v>0</v>
      </c>
    </row>
    <row r="444" spans="1:3" x14ac:dyDescent="0.35">
      <c r="A444" t="s">
        <v>20</v>
      </c>
      <c r="B444">
        <v>181</v>
      </c>
      <c r="C444" t="b">
        <f t="shared" si="12"/>
        <v>0</v>
      </c>
    </row>
    <row r="445" spans="1:3" x14ac:dyDescent="0.35">
      <c r="A445" t="s">
        <v>20</v>
      </c>
      <c r="B445">
        <v>110</v>
      </c>
      <c r="C445" t="b">
        <f t="shared" si="12"/>
        <v>0</v>
      </c>
    </row>
    <row r="446" spans="1:3" x14ac:dyDescent="0.35">
      <c r="A446" t="s">
        <v>20</v>
      </c>
      <c r="B446">
        <v>185</v>
      </c>
      <c r="C446" t="b">
        <f t="shared" si="12"/>
        <v>0</v>
      </c>
    </row>
    <row r="447" spans="1:3" x14ac:dyDescent="0.35">
      <c r="A447" t="s">
        <v>20</v>
      </c>
      <c r="B447">
        <v>121</v>
      </c>
      <c r="C447" t="b">
        <f t="shared" si="12"/>
        <v>0</v>
      </c>
    </row>
    <row r="448" spans="1:3" x14ac:dyDescent="0.35">
      <c r="A448" t="s">
        <v>20</v>
      </c>
      <c r="B448">
        <v>106</v>
      </c>
      <c r="C448" t="b">
        <f t="shared" si="12"/>
        <v>0</v>
      </c>
    </row>
    <row r="449" spans="1:3" x14ac:dyDescent="0.35">
      <c r="A449" t="s">
        <v>20</v>
      </c>
      <c r="B449">
        <v>142</v>
      </c>
      <c r="C449" t="b">
        <f t="shared" si="12"/>
        <v>0</v>
      </c>
    </row>
    <row r="450" spans="1:3" x14ac:dyDescent="0.35">
      <c r="A450" t="s">
        <v>20</v>
      </c>
      <c r="B450">
        <v>233</v>
      </c>
      <c r="C450" t="b">
        <f t="shared" si="12"/>
        <v>0</v>
      </c>
    </row>
    <row r="451" spans="1:3" x14ac:dyDescent="0.35">
      <c r="A451" t="s">
        <v>20</v>
      </c>
      <c r="B451">
        <v>218</v>
      </c>
      <c r="C451" t="b">
        <f t="shared" ref="C451:C514" si="13">OR(B451&lt;$E$18,B451&gt;$E$19)</f>
        <v>0</v>
      </c>
    </row>
    <row r="452" spans="1:3" x14ac:dyDescent="0.35">
      <c r="A452" t="s">
        <v>20</v>
      </c>
      <c r="B452">
        <v>76</v>
      </c>
      <c r="C452" t="b">
        <f t="shared" si="13"/>
        <v>0</v>
      </c>
    </row>
    <row r="453" spans="1:3" x14ac:dyDescent="0.35">
      <c r="A453" t="s">
        <v>20</v>
      </c>
      <c r="B453">
        <v>43</v>
      </c>
      <c r="C453" t="b">
        <f t="shared" si="13"/>
        <v>0</v>
      </c>
    </row>
    <row r="454" spans="1:3" x14ac:dyDescent="0.35">
      <c r="A454" t="s">
        <v>20</v>
      </c>
      <c r="B454">
        <v>221</v>
      </c>
      <c r="C454" t="b">
        <f t="shared" si="13"/>
        <v>0</v>
      </c>
    </row>
    <row r="455" spans="1:3" x14ac:dyDescent="0.35">
      <c r="A455" t="s">
        <v>20</v>
      </c>
      <c r="B455">
        <v>2805</v>
      </c>
      <c r="C455" t="b">
        <f t="shared" si="13"/>
        <v>0</v>
      </c>
    </row>
    <row r="456" spans="1:3" x14ac:dyDescent="0.35">
      <c r="A456" t="s">
        <v>20</v>
      </c>
      <c r="B456">
        <v>68</v>
      </c>
      <c r="C456" t="b">
        <f t="shared" si="13"/>
        <v>0</v>
      </c>
    </row>
    <row r="457" spans="1:3" x14ac:dyDescent="0.35">
      <c r="A457" t="s">
        <v>20</v>
      </c>
      <c r="B457">
        <v>183</v>
      </c>
      <c r="C457" t="b">
        <f t="shared" si="13"/>
        <v>0</v>
      </c>
    </row>
    <row r="458" spans="1:3" x14ac:dyDescent="0.35">
      <c r="A458" t="s">
        <v>20</v>
      </c>
      <c r="B458">
        <v>133</v>
      </c>
      <c r="C458" t="b">
        <f t="shared" si="13"/>
        <v>0</v>
      </c>
    </row>
    <row r="459" spans="1:3" x14ac:dyDescent="0.35">
      <c r="A459" t="s">
        <v>20</v>
      </c>
      <c r="B459">
        <v>2489</v>
      </c>
      <c r="C459" t="b">
        <f t="shared" si="13"/>
        <v>0</v>
      </c>
    </row>
    <row r="460" spans="1:3" x14ac:dyDescent="0.35">
      <c r="A460" t="s">
        <v>20</v>
      </c>
      <c r="B460">
        <v>69</v>
      </c>
      <c r="C460" t="b">
        <f t="shared" si="13"/>
        <v>0</v>
      </c>
    </row>
    <row r="461" spans="1:3" x14ac:dyDescent="0.35">
      <c r="A461" t="s">
        <v>20</v>
      </c>
      <c r="B461">
        <v>279</v>
      </c>
      <c r="C461" t="b">
        <f t="shared" si="13"/>
        <v>0</v>
      </c>
    </row>
    <row r="462" spans="1:3" x14ac:dyDescent="0.35">
      <c r="A462" t="s">
        <v>20</v>
      </c>
      <c r="B462">
        <v>210</v>
      </c>
      <c r="C462" t="b">
        <f t="shared" si="13"/>
        <v>0</v>
      </c>
    </row>
    <row r="463" spans="1:3" x14ac:dyDescent="0.35">
      <c r="A463" t="s">
        <v>20</v>
      </c>
      <c r="B463">
        <v>2100</v>
      </c>
      <c r="C463" t="b">
        <f t="shared" si="13"/>
        <v>0</v>
      </c>
    </row>
    <row r="464" spans="1:3" x14ac:dyDescent="0.35">
      <c r="A464" t="s">
        <v>20</v>
      </c>
      <c r="B464">
        <v>252</v>
      </c>
      <c r="C464" t="b">
        <f t="shared" si="13"/>
        <v>0</v>
      </c>
    </row>
    <row r="465" spans="1:3" x14ac:dyDescent="0.35">
      <c r="A465" t="s">
        <v>20</v>
      </c>
      <c r="B465">
        <v>1280</v>
      </c>
      <c r="C465" t="b">
        <f t="shared" si="13"/>
        <v>0</v>
      </c>
    </row>
    <row r="466" spans="1:3" x14ac:dyDescent="0.35">
      <c r="A466" t="s">
        <v>20</v>
      </c>
      <c r="B466">
        <v>157</v>
      </c>
      <c r="C466" t="b">
        <f t="shared" si="13"/>
        <v>0</v>
      </c>
    </row>
    <row r="467" spans="1:3" x14ac:dyDescent="0.35">
      <c r="A467" t="s">
        <v>20</v>
      </c>
      <c r="B467">
        <v>194</v>
      </c>
      <c r="C467" t="b">
        <f t="shared" si="13"/>
        <v>0</v>
      </c>
    </row>
    <row r="468" spans="1:3" x14ac:dyDescent="0.35">
      <c r="A468" t="s">
        <v>20</v>
      </c>
      <c r="B468">
        <v>82</v>
      </c>
      <c r="C468" t="b">
        <f t="shared" si="13"/>
        <v>0</v>
      </c>
    </row>
    <row r="469" spans="1:3" x14ac:dyDescent="0.35">
      <c r="A469" t="s">
        <v>20</v>
      </c>
      <c r="B469">
        <v>4233</v>
      </c>
      <c r="C469" t="b">
        <f t="shared" si="13"/>
        <v>1</v>
      </c>
    </row>
    <row r="470" spans="1:3" x14ac:dyDescent="0.35">
      <c r="A470" t="s">
        <v>20</v>
      </c>
      <c r="B470">
        <v>1297</v>
      </c>
      <c r="C470" t="b">
        <f t="shared" si="13"/>
        <v>0</v>
      </c>
    </row>
    <row r="471" spans="1:3" x14ac:dyDescent="0.35">
      <c r="A471" t="s">
        <v>20</v>
      </c>
      <c r="B471">
        <v>165</v>
      </c>
      <c r="C471" t="b">
        <f t="shared" si="13"/>
        <v>0</v>
      </c>
    </row>
    <row r="472" spans="1:3" x14ac:dyDescent="0.35">
      <c r="A472" t="s">
        <v>20</v>
      </c>
      <c r="B472">
        <v>119</v>
      </c>
      <c r="C472" t="b">
        <f t="shared" si="13"/>
        <v>0</v>
      </c>
    </row>
    <row r="473" spans="1:3" x14ac:dyDescent="0.35">
      <c r="A473" t="s">
        <v>20</v>
      </c>
      <c r="B473">
        <v>1797</v>
      </c>
      <c r="C473" t="b">
        <f t="shared" si="13"/>
        <v>0</v>
      </c>
    </row>
    <row r="474" spans="1:3" x14ac:dyDescent="0.35">
      <c r="A474" t="s">
        <v>20</v>
      </c>
      <c r="B474">
        <v>261</v>
      </c>
      <c r="C474" t="b">
        <f t="shared" si="13"/>
        <v>0</v>
      </c>
    </row>
    <row r="475" spans="1:3" x14ac:dyDescent="0.35">
      <c r="A475" t="s">
        <v>20</v>
      </c>
      <c r="B475">
        <v>157</v>
      </c>
      <c r="C475" t="b">
        <f t="shared" si="13"/>
        <v>0</v>
      </c>
    </row>
    <row r="476" spans="1:3" x14ac:dyDescent="0.35">
      <c r="A476" t="s">
        <v>20</v>
      </c>
      <c r="B476">
        <v>3533</v>
      </c>
      <c r="C476" t="b">
        <f t="shared" si="13"/>
        <v>1</v>
      </c>
    </row>
    <row r="477" spans="1:3" x14ac:dyDescent="0.35">
      <c r="A477" t="s">
        <v>20</v>
      </c>
      <c r="B477">
        <v>155</v>
      </c>
      <c r="C477" t="b">
        <f t="shared" si="13"/>
        <v>0</v>
      </c>
    </row>
    <row r="478" spans="1:3" x14ac:dyDescent="0.35">
      <c r="A478" t="s">
        <v>20</v>
      </c>
      <c r="B478">
        <v>132</v>
      </c>
      <c r="C478" t="b">
        <f t="shared" si="13"/>
        <v>0</v>
      </c>
    </row>
    <row r="479" spans="1:3" x14ac:dyDescent="0.35">
      <c r="A479" t="s">
        <v>20</v>
      </c>
      <c r="B479">
        <v>1354</v>
      </c>
      <c r="C479" t="b">
        <f t="shared" si="13"/>
        <v>0</v>
      </c>
    </row>
    <row r="480" spans="1:3" x14ac:dyDescent="0.35">
      <c r="A480" t="s">
        <v>20</v>
      </c>
      <c r="B480">
        <v>48</v>
      </c>
      <c r="C480" t="b">
        <f t="shared" si="13"/>
        <v>0</v>
      </c>
    </row>
    <row r="481" spans="1:3" x14ac:dyDescent="0.35">
      <c r="A481" t="s">
        <v>20</v>
      </c>
      <c r="B481">
        <v>110</v>
      </c>
      <c r="C481" t="b">
        <f t="shared" si="13"/>
        <v>0</v>
      </c>
    </row>
    <row r="482" spans="1:3" x14ac:dyDescent="0.35">
      <c r="A482" t="s">
        <v>20</v>
      </c>
      <c r="B482">
        <v>172</v>
      </c>
      <c r="C482" t="b">
        <f t="shared" si="13"/>
        <v>0</v>
      </c>
    </row>
    <row r="483" spans="1:3" x14ac:dyDescent="0.35">
      <c r="A483" t="s">
        <v>20</v>
      </c>
      <c r="B483">
        <v>307</v>
      </c>
      <c r="C483" t="b">
        <f t="shared" si="13"/>
        <v>0</v>
      </c>
    </row>
    <row r="484" spans="1:3" x14ac:dyDescent="0.35">
      <c r="A484" t="s">
        <v>20</v>
      </c>
      <c r="B484">
        <v>160</v>
      </c>
      <c r="C484" t="b">
        <f t="shared" si="13"/>
        <v>0</v>
      </c>
    </row>
    <row r="485" spans="1:3" x14ac:dyDescent="0.35">
      <c r="A485" t="s">
        <v>20</v>
      </c>
      <c r="B485">
        <v>1467</v>
      </c>
      <c r="C485" t="b">
        <f t="shared" si="13"/>
        <v>0</v>
      </c>
    </row>
    <row r="486" spans="1:3" x14ac:dyDescent="0.35">
      <c r="A486" t="s">
        <v>20</v>
      </c>
      <c r="B486">
        <v>2662</v>
      </c>
      <c r="C486" t="b">
        <f t="shared" si="13"/>
        <v>0</v>
      </c>
    </row>
    <row r="487" spans="1:3" x14ac:dyDescent="0.35">
      <c r="A487" t="s">
        <v>20</v>
      </c>
      <c r="B487">
        <v>452</v>
      </c>
      <c r="C487" t="b">
        <f t="shared" si="13"/>
        <v>0</v>
      </c>
    </row>
    <row r="488" spans="1:3" x14ac:dyDescent="0.35">
      <c r="A488" t="s">
        <v>20</v>
      </c>
      <c r="B488">
        <v>158</v>
      </c>
      <c r="C488" t="b">
        <f t="shared" si="13"/>
        <v>0</v>
      </c>
    </row>
    <row r="489" spans="1:3" x14ac:dyDescent="0.35">
      <c r="A489" t="s">
        <v>20</v>
      </c>
      <c r="B489">
        <v>225</v>
      </c>
      <c r="C489" t="b">
        <f t="shared" si="13"/>
        <v>0</v>
      </c>
    </row>
    <row r="490" spans="1:3" x14ac:dyDescent="0.35">
      <c r="A490" t="s">
        <v>20</v>
      </c>
      <c r="B490">
        <v>65</v>
      </c>
      <c r="C490" t="b">
        <f t="shared" si="13"/>
        <v>0</v>
      </c>
    </row>
    <row r="491" spans="1:3" x14ac:dyDescent="0.35">
      <c r="A491" t="s">
        <v>20</v>
      </c>
      <c r="B491">
        <v>163</v>
      </c>
      <c r="C491" t="b">
        <f t="shared" si="13"/>
        <v>0</v>
      </c>
    </row>
    <row r="492" spans="1:3" x14ac:dyDescent="0.35">
      <c r="A492" t="s">
        <v>20</v>
      </c>
      <c r="B492">
        <v>85</v>
      </c>
      <c r="C492" t="b">
        <f t="shared" si="13"/>
        <v>0</v>
      </c>
    </row>
    <row r="493" spans="1:3" x14ac:dyDescent="0.35">
      <c r="A493" t="s">
        <v>20</v>
      </c>
      <c r="B493">
        <v>217</v>
      </c>
      <c r="C493" t="b">
        <f t="shared" si="13"/>
        <v>0</v>
      </c>
    </row>
    <row r="494" spans="1:3" x14ac:dyDescent="0.35">
      <c r="A494" t="s">
        <v>20</v>
      </c>
      <c r="B494">
        <v>150</v>
      </c>
      <c r="C494" t="b">
        <f t="shared" si="13"/>
        <v>0</v>
      </c>
    </row>
    <row r="495" spans="1:3" x14ac:dyDescent="0.35">
      <c r="A495" t="s">
        <v>20</v>
      </c>
      <c r="B495">
        <v>3272</v>
      </c>
      <c r="C495" t="b">
        <f t="shared" si="13"/>
        <v>1</v>
      </c>
    </row>
    <row r="496" spans="1:3" x14ac:dyDescent="0.35">
      <c r="A496" t="s">
        <v>20</v>
      </c>
      <c r="B496">
        <v>300</v>
      </c>
      <c r="C496" t="b">
        <f t="shared" si="13"/>
        <v>0</v>
      </c>
    </row>
    <row r="497" spans="1:3" x14ac:dyDescent="0.35">
      <c r="A497" t="s">
        <v>20</v>
      </c>
      <c r="B497">
        <v>126</v>
      </c>
      <c r="C497" t="b">
        <f t="shared" si="13"/>
        <v>0</v>
      </c>
    </row>
    <row r="498" spans="1:3" x14ac:dyDescent="0.35">
      <c r="A498" t="s">
        <v>20</v>
      </c>
      <c r="B498">
        <v>2320</v>
      </c>
      <c r="C498" t="b">
        <f t="shared" si="13"/>
        <v>0</v>
      </c>
    </row>
    <row r="499" spans="1:3" x14ac:dyDescent="0.35">
      <c r="A499" t="s">
        <v>20</v>
      </c>
      <c r="B499">
        <v>81</v>
      </c>
      <c r="C499" t="b">
        <f t="shared" si="13"/>
        <v>0</v>
      </c>
    </row>
    <row r="500" spans="1:3" x14ac:dyDescent="0.35">
      <c r="A500" t="s">
        <v>20</v>
      </c>
      <c r="B500">
        <v>1887</v>
      </c>
      <c r="C500" t="b">
        <f t="shared" si="13"/>
        <v>0</v>
      </c>
    </row>
    <row r="501" spans="1:3" x14ac:dyDescent="0.35">
      <c r="A501" t="s">
        <v>20</v>
      </c>
      <c r="B501">
        <v>4358</v>
      </c>
      <c r="C501" t="b">
        <f t="shared" si="13"/>
        <v>1</v>
      </c>
    </row>
    <row r="502" spans="1:3" x14ac:dyDescent="0.35">
      <c r="A502" t="s">
        <v>20</v>
      </c>
      <c r="B502">
        <v>53</v>
      </c>
      <c r="C502" t="b">
        <f t="shared" si="13"/>
        <v>0</v>
      </c>
    </row>
    <row r="503" spans="1:3" x14ac:dyDescent="0.35">
      <c r="A503" t="s">
        <v>20</v>
      </c>
      <c r="B503">
        <v>2414</v>
      </c>
      <c r="C503" t="b">
        <f t="shared" si="13"/>
        <v>0</v>
      </c>
    </row>
    <row r="504" spans="1:3" x14ac:dyDescent="0.35">
      <c r="A504" t="s">
        <v>20</v>
      </c>
      <c r="B504">
        <v>80</v>
      </c>
      <c r="C504" t="b">
        <f t="shared" si="13"/>
        <v>0</v>
      </c>
    </row>
    <row r="505" spans="1:3" x14ac:dyDescent="0.35">
      <c r="A505" t="s">
        <v>20</v>
      </c>
      <c r="B505">
        <v>193</v>
      </c>
      <c r="C505" t="b">
        <f t="shared" si="13"/>
        <v>0</v>
      </c>
    </row>
    <row r="506" spans="1:3" x14ac:dyDescent="0.35">
      <c r="A506" t="s">
        <v>20</v>
      </c>
      <c r="B506">
        <v>52</v>
      </c>
      <c r="C506" t="b">
        <f t="shared" si="13"/>
        <v>0</v>
      </c>
    </row>
    <row r="507" spans="1:3" x14ac:dyDescent="0.35">
      <c r="A507" t="s">
        <v>20</v>
      </c>
      <c r="B507">
        <v>290</v>
      </c>
      <c r="C507" t="b">
        <f t="shared" si="13"/>
        <v>0</v>
      </c>
    </row>
    <row r="508" spans="1:3" x14ac:dyDescent="0.35">
      <c r="A508" t="s">
        <v>20</v>
      </c>
      <c r="B508">
        <v>122</v>
      </c>
      <c r="C508" t="b">
        <f t="shared" si="13"/>
        <v>0</v>
      </c>
    </row>
    <row r="509" spans="1:3" x14ac:dyDescent="0.35">
      <c r="A509" t="s">
        <v>20</v>
      </c>
      <c r="B509">
        <v>1470</v>
      </c>
      <c r="C509" t="b">
        <f t="shared" si="13"/>
        <v>0</v>
      </c>
    </row>
    <row r="510" spans="1:3" x14ac:dyDescent="0.35">
      <c r="A510" t="s">
        <v>20</v>
      </c>
      <c r="B510">
        <v>165</v>
      </c>
      <c r="C510" t="b">
        <f t="shared" si="13"/>
        <v>0</v>
      </c>
    </row>
    <row r="511" spans="1:3" x14ac:dyDescent="0.35">
      <c r="A511" t="s">
        <v>20</v>
      </c>
      <c r="B511">
        <v>182</v>
      </c>
      <c r="C511" t="b">
        <f t="shared" si="13"/>
        <v>0</v>
      </c>
    </row>
    <row r="512" spans="1:3" x14ac:dyDescent="0.35">
      <c r="A512" t="s">
        <v>20</v>
      </c>
      <c r="B512">
        <v>199</v>
      </c>
      <c r="C512" t="b">
        <f t="shared" si="13"/>
        <v>0</v>
      </c>
    </row>
    <row r="513" spans="1:3" x14ac:dyDescent="0.35">
      <c r="A513" t="s">
        <v>20</v>
      </c>
      <c r="B513">
        <v>56</v>
      </c>
      <c r="C513" t="b">
        <f t="shared" si="13"/>
        <v>0</v>
      </c>
    </row>
    <row r="514" spans="1:3" x14ac:dyDescent="0.35">
      <c r="A514" t="s">
        <v>20</v>
      </c>
      <c r="B514">
        <v>1460</v>
      </c>
      <c r="C514" t="b">
        <f t="shared" si="13"/>
        <v>0</v>
      </c>
    </row>
    <row r="515" spans="1:3" x14ac:dyDescent="0.35">
      <c r="A515" t="s">
        <v>20</v>
      </c>
      <c r="B515">
        <v>123</v>
      </c>
      <c r="C515" t="b">
        <f t="shared" ref="C515:C578" si="14">OR(B515&lt;$E$18,B515&gt;$E$19)</f>
        <v>0</v>
      </c>
    </row>
    <row r="516" spans="1:3" x14ac:dyDescent="0.35">
      <c r="A516" t="s">
        <v>20</v>
      </c>
      <c r="B516">
        <v>159</v>
      </c>
      <c r="C516" t="b">
        <f t="shared" si="14"/>
        <v>0</v>
      </c>
    </row>
    <row r="517" spans="1:3" x14ac:dyDescent="0.35">
      <c r="A517" t="s">
        <v>20</v>
      </c>
      <c r="B517">
        <v>110</v>
      </c>
      <c r="C517" t="b">
        <f t="shared" si="14"/>
        <v>0</v>
      </c>
    </row>
    <row r="518" spans="1:3" x14ac:dyDescent="0.35">
      <c r="A518" t="s">
        <v>20</v>
      </c>
      <c r="B518">
        <v>236</v>
      </c>
      <c r="C518" t="b">
        <f t="shared" si="14"/>
        <v>0</v>
      </c>
    </row>
    <row r="519" spans="1:3" x14ac:dyDescent="0.35">
      <c r="A519" t="s">
        <v>20</v>
      </c>
      <c r="B519">
        <v>191</v>
      </c>
      <c r="C519" t="b">
        <f t="shared" si="14"/>
        <v>0</v>
      </c>
    </row>
    <row r="520" spans="1:3" x14ac:dyDescent="0.35">
      <c r="A520" t="s">
        <v>20</v>
      </c>
      <c r="B520">
        <v>3934</v>
      </c>
      <c r="C520" t="b">
        <f t="shared" si="14"/>
        <v>1</v>
      </c>
    </row>
    <row r="521" spans="1:3" x14ac:dyDescent="0.35">
      <c r="A521" t="s">
        <v>20</v>
      </c>
      <c r="B521">
        <v>80</v>
      </c>
      <c r="C521" t="b">
        <f t="shared" si="14"/>
        <v>0</v>
      </c>
    </row>
    <row r="522" spans="1:3" x14ac:dyDescent="0.35">
      <c r="A522" t="s">
        <v>20</v>
      </c>
      <c r="B522">
        <v>462</v>
      </c>
      <c r="C522" t="b">
        <f t="shared" si="14"/>
        <v>0</v>
      </c>
    </row>
    <row r="523" spans="1:3" x14ac:dyDescent="0.35">
      <c r="A523" t="s">
        <v>20</v>
      </c>
      <c r="B523">
        <v>179</v>
      </c>
      <c r="C523" t="b">
        <f t="shared" si="14"/>
        <v>0</v>
      </c>
    </row>
    <row r="524" spans="1:3" x14ac:dyDescent="0.35">
      <c r="A524" t="s">
        <v>20</v>
      </c>
      <c r="B524">
        <v>1866</v>
      </c>
      <c r="C524" t="b">
        <f t="shared" si="14"/>
        <v>0</v>
      </c>
    </row>
    <row r="525" spans="1:3" x14ac:dyDescent="0.35">
      <c r="A525" t="s">
        <v>20</v>
      </c>
      <c r="B525">
        <v>156</v>
      </c>
      <c r="C525" t="b">
        <f t="shared" si="14"/>
        <v>0</v>
      </c>
    </row>
    <row r="526" spans="1:3" x14ac:dyDescent="0.35">
      <c r="A526" t="s">
        <v>20</v>
      </c>
      <c r="B526">
        <v>255</v>
      </c>
      <c r="C526" t="b">
        <f t="shared" si="14"/>
        <v>0</v>
      </c>
    </row>
    <row r="527" spans="1:3" x14ac:dyDescent="0.35">
      <c r="A527" t="s">
        <v>20</v>
      </c>
      <c r="B527">
        <v>2261</v>
      </c>
      <c r="C527" t="b">
        <f t="shared" si="14"/>
        <v>0</v>
      </c>
    </row>
    <row r="528" spans="1:3" x14ac:dyDescent="0.35">
      <c r="A528" t="s">
        <v>20</v>
      </c>
      <c r="B528">
        <v>40</v>
      </c>
      <c r="C528" t="b">
        <f t="shared" si="14"/>
        <v>0</v>
      </c>
    </row>
    <row r="529" spans="1:3" x14ac:dyDescent="0.35">
      <c r="A529" t="s">
        <v>20</v>
      </c>
      <c r="B529">
        <v>2289</v>
      </c>
      <c r="C529" t="b">
        <f t="shared" si="14"/>
        <v>0</v>
      </c>
    </row>
    <row r="530" spans="1:3" x14ac:dyDescent="0.35">
      <c r="A530" t="s">
        <v>20</v>
      </c>
      <c r="B530">
        <v>65</v>
      </c>
      <c r="C530" t="b">
        <f t="shared" si="14"/>
        <v>0</v>
      </c>
    </row>
    <row r="531" spans="1:3" x14ac:dyDescent="0.35">
      <c r="A531" t="s">
        <v>20</v>
      </c>
      <c r="B531">
        <v>3777</v>
      </c>
      <c r="C531" t="b">
        <f t="shared" si="14"/>
        <v>1</v>
      </c>
    </row>
    <row r="532" spans="1:3" x14ac:dyDescent="0.35">
      <c r="A532" t="s">
        <v>20</v>
      </c>
      <c r="B532">
        <v>184</v>
      </c>
      <c r="C532" t="b">
        <f t="shared" si="14"/>
        <v>0</v>
      </c>
    </row>
    <row r="533" spans="1:3" x14ac:dyDescent="0.35">
      <c r="A533" t="s">
        <v>20</v>
      </c>
      <c r="B533">
        <v>85</v>
      </c>
      <c r="C533" t="b">
        <f t="shared" si="14"/>
        <v>0</v>
      </c>
    </row>
    <row r="534" spans="1:3" x14ac:dyDescent="0.35">
      <c r="A534" t="s">
        <v>20</v>
      </c>
      <c r="B534">
        <v>144</v>
      </c>
      <c r="C534" t="b">
        <f t="shared" si="14"/>
        <v>0</v>
      </c>
    </row>
    <row r="535" spans="1:3" x14ac:dyDescent="0.35">
      <c r="A535" t="s">
        <v>20</v>
      </c>
      <c r="B535">
        <v>1902</v>
      </c>
      <c r="C535" t="b">
        <f t="shared" si="14"/>
        <v>0</v>
      </c>
    </row>
    <row r="536" spans="1:3" x14ac:dyDescent="0.35">
      <c r="A536" t="s">
        <v>20</v>
      </c>
      <c r="B536">
        <v>105</v>
      </c>
      <c r="C536" t="b">
        <f t="shared" si="14"/>
        <v>0</v>
      </c>
    </row>
    <row r="537" spans="1:3" x14ac:dyDescent="0.35">
      <c r="A537" t="s">
        <v>20</v>
      </c>
      <c r="B537">
        <v>132</v>
      </c>
      <c r="C537" t="b">
        <f t="shared" si="14"/>
        <v>0</v>
      </c>
    </row>
    <row r="538" spans="1:3" x14ac:dyDescent="0.35">
      <c r="A538" t="s">
        <v>20</v>
      </c>
      <c r="B538">
        <v>96</v>
      </c>
      <c r="C538" t="b">
        <f t="shared" si="14"/>
        <v>0</v>
      </c>
    </row>
    <row r="539" spans="1:3" x14ac:dyDescent="0.35">
      <c r="A539" t="s">
        <v>20</v>
      </c>
      <c r="B539">
        <v>114</v>
      </c>
      <c r="C539" t="b">
        <f t="shared" si="14"/>
        <v>0</v>
      </c>
    </row>
    <row r="540" spans="1:3" x14ac:dyDescent="0.35">
      <c r="A540" t="s">
        <v>20</v>
      </c>
      <c r="B540">
        <v>203</v>
      </c>
      <c r="C540" t="b">
        <f t="shared" si="14"/>
        <v>0</v>
      </c>
    </row>
    <row r="541" spans="1:3" x14ac:dyDescent="0.35">
      <c r="A541" t="s">
        <v>20</v>
      </c>
      <c r="B541">
        <v>1559</v>
      </c>
      <c r="C541" t="b">
        <f t="shared" si="14"/>
        <v>0</v>
      </c>
    </row>
    <row r="542" spans="1:3" x14ac:dyDescent="0.35">
      <c r="A542" t="s">
        <v>20</v>
      </c>
      <c r="B542">
        <v>1548</v>
      </c>
      <c r="C542" t="b">
        <f t="shared" si="14"/>
        <v>0</v>
      </c>
    </row>
    <row r="543" spans="1:3" x14ac:dyDescent="0.35">
      <c r="A543" t="s">
        <v>20</v>
      </c>
      <c r="B543">
        <v>80</v>
      </c>
      <c r="C543" t="b">
        <f t="shared" si="14"/>
        <v>0</v>
      </c>
    </row>
    <row r="544" spans="1:3" x14ac:dyDescent="0.35">
      <c r="A544" t="s">
        <v>20</v>
      </c>
      <c r="B544">
        <v>131</v>
      </c>
      <c r="C544" t="b">
        <f t="shared" si="14"/>
        <v>0</v>
      </c>
    </row>
    <row r="545" spans="1:3" x14ac:dyDescent="0.35">
      <c r="A545" t="s">
        <v>20</v>
      </c>
      <c r="B545">
        <v>112</v>
      </c>
      <c r="C545" t="b">
        <f t="shared" si="14"/>
        <v>0</v>
      </c>
    </row>
    <row r="546" spans="1:3" x14ac:dyDescent="0.35">
      <c r="A546" t="s">
        <v>20</v>
      </c>
      <c r="B546">
        <v>155</v>
      </c>
      <c r="C546" t="b">
        <f t="shared" si="14"/>
        <v>0</v>
      </c>
    </row>
    <row r="547" spans="1:3" x14ac:dyDescent="0.35">
      <c r="A547" t="s">
        <v>20</v>
      </c>
      <c r="B547">
        <v>266</v>
      </c>
      <c r="C547" t="b">
        <f t="shared" si="14"/>
        <v>0</v>
      </c>
    </row>
    <row r="548" spans="1:3" x14ac:dyDescent="0.35">
      <c r="A548" t="s">
        <v>20</v>
      </c>
      <c r="B548">
        <v>155</v>
      </c>
      <c r="C548" t="b">
        <f t="shared" si="14"/>
        <v>0</v>
      </c>
    </row>
    <row r="549" spans="1:3" x14ac:dyDescent="0.35">
      <c r="A549" t="s">
        <v>20</v>
      </c>
      <c r="B549">
        <v>207</v>
      </c>
      <c r="C549" t="b">
        <f t="shared" si="14"/>
        <v>0</v>
      </c>
    </row>
    <row r="550" spans="1:3" x14ac:dyDescent="0.35">
      <c r="A550" t="s">
        <v>20</v>
      </c>
      <c r="B550">
        <v>245</v>
      </c>
      <c r="C550" t="b">
        <f t="shared" si="14"/>
        <v>0</v>
      </c>
    </row>
    <row r="551" spans="1:3" x14ac:dyDescent="0.35">
      <c r="A551" t="s">
        <v>20</v>
      </c>
      <c r="B551">
        <v>1573</v>
      </c>
      <c r="C551" t="b">
        <f t="shared" si="14"/>
        <v>0</v>
      </c>
    </row>
    <row r="552" spans="1:3" x14ac:dyDescent="0.35">
      <c r="A552" t="s">
        <v>20</v>
      </c>
      <c r="B552">
        <v>114</v>
      </c>
      <c r="C552" t="b">
        <f t="shared" si="14"/>
        <v>0</v>
      </c>
    </row>
    <row r="553" spans="1:3" x14ac:dyDescent="0.35">
      <c r="A553" t="s">
        <v>20</v>
      </c>
      <c r="B553">
        <v>93</v>
      </c>
      <c r="C553" t="b">
        <f t="shared" si="14"/>
        <v>0</v>
      </c>
    </row>
    <row r="554" spans="1:3" x14ac:dyDescent="0.35">
      <c r="A554" t="s">
        <v>20</v>
      </c>
      <c r="B554">
        <v>1681</v>
      </c>
      <c r="C554" t="b">
        <f t="shared" si="14"/>
        <v>0</v>
      </c>
    </row>
    <row r="555" spans="1:3" x14ac:dyDescent="0.35">
      <c r="A555" t="s">
        <v>20</v>
      </c>
      <c r="B555">
        <v>32</v>
      </c>
      <c r="C555" t="b">
        <f t="shared" si="14"/>
        <v>0</v>
      </c>
    </row>
    <row r="556" spans="1:3" x14ac:dyDescent="0.35">
      <c r="A556" t="s">
        <v>20</v>
      </c>
      <c r="B556">
        <v>135</v>
      </c>
      <c r="C556" t="b">
        <f t="shared" si="14"/>
        <v>0</v>
      </c>
    </row>
    <row r="557" spans="1:3" x14ac:dyDescent="0.35">
      <c r="A557" t="s">
        <v>20</v>
      </c>
      <c r="B557">
        <v>140</v>
      </c>
      <c r="C557" t="b">
        <f t="shared" si="14"/>
        <v>0</v>
      </c>
    </row>
    <row r="558" spans="1:3" x14ac:dyDescent="0.35">
      <c r="A558" t="s">
        <v>20</v>
      </c>
      <c r="B558">
        <v>92</v>
      </c>
      <c r="C558" t="b">
        <f t="shared" si="14"/>
        <v>0</v>
      </c>
    </row>
    <row r="559" spans="1:3" x14ac:dyDescent="0.35">
      <c r="A559" t="s">
        <v>20</v>
      </c>
      <c r="B559">
        <v>1015</v>
      </c>
      <c r="C559" t="b">
        <f t="shared" si="14"/>
        <v>0</v>
      </c>
    </row>
    <row r="560" spans="1:3" x14ac:dyDescent="0.35">
      <c r="A560" t="s">
        <v>20</v>
      </c>
      <c r="B560">
        <v>323</v>
      </c>
      <c r="C560" t="b">
        <f t="shared" si="14"/>
        <v>0</v>
      </c>
    </row>
    <row r="561" spans="1:3" x14ac:dyDescent="0.35">
      <c r="A561" t="s">
        <v>20</v>
      </c>
      <c r="B561">
        <v>2326</v>
      </c>
      <c r="C561" t="b">
        <f t="shared" si="14"/>
        <v>0</v>
      </c>
    </row>
    <row r="562" spans="1:3" x14ac:dyDescent="0.35">
      <c r="A562" t="s">
        <v>20</v>
      </c>
      <c r="B562">
        <v>381</v>
      </c>
      <c r="C562" t="b">
        <f t="shared" si="14"/>
        <v>0</v>
      </c>
    </row>
    <row r="563" spans="1:3" x14ac:dyDescent="0.35">
      <c r="A563" t="s">
        <v>20</v>
      </c>
      <c r="B563">
        <v>480</v>
      </c>
      <c r="C563" t="b">
        <f t="shared" si="14"/>
        <v>0</v>
      </c>
    </row>
    <row r="564" spans="1:3" x14ac:dyDescent="0.35">
      <c r="A564" t="s">
        <v>20</v>
      </c>
      <c r="B564">
        <v>226</v>
      </c>
      <c r="C564" t="b">
        <f t="shared" si="14"/>
        <v>0</v>
      </c>
    </row>
    <row r="565" spans="1:3" x14ac:dyDescent="0.35">
      <c r="A565" t="s">
        <v>20</v>
      </c>
      <c r="B565">
        <v>241</v>
      </c>
      <c r="C565" t="b">
        <f t="shared" si="14"/>
        <v>0</v>
      </c>
    </row>
    <row r="566" spans="1:3" x14ac:dyDescent="0.35">
      <c r="A566" t="s">
        <v>20</v>
      </c>
      <c r="B566">
        <v>132</v>
      </c>
      <c r="C566" t="b">
        <f t="shared" si="14"/>
        <v>0</v>
      </c>
    </row>
    <row r="567" spans="1:3" x14ac:dyDescent="0.35">
      <c r="A567" t="s">
        <v>20</v>
      </c>
      <c r="B567">
        <v>2043</v>
      </c>
      <c r="C567" t="b">
        <f t="shared" si="14"/>
        <v>0</v>
      </c>
    </row>
  </sheetData>
  <mergeCells count="1">
    <mergeCell ref="G6:J17"/>
  </mergeCells>
  <conditionalFormatting sqref="A2:A567">
    <cfRule type="cellIs" dxfId="11" priority="6" operator="equal">
      <formula>"canceled"</formula>
    </cfRule>
    <cfRule type="cellIs" dxfId="10" priority="7" operator="equal">
      <formula>"live"</formula>
    </cfRule>
    <cfRule type="cellIs" dxfId="9" priority="8" operator="equal">
      <formula>"failed"</formula>
    </cfRule>
  </conditionalFormatting>
  <conditionalFormatting sqref="A3:A567">
    <cfRule type="cellIs" dxfId="8" priority="5" operator="equal">
      <formula>"successful"</formula>
    </cfRule>
  </conditionalFormatting>
  <conditionalFormatting sqref="L3:L366">
    <cfRule type="cellIs" dxfId="7" priority="4" operator="equal">
      <formula>"successful"</formula>
    </cfRule>
  </conditionalFormatting>
  <conditionalFormatting sqref="M2 L2:L366">
    <cfRule type="cellIs" dxfId="6" priority="1" operator="equal">
      <formula>"canceled"</formula>
    </cfRule>
    <cfRule type="cellIs" dxfId="5" priority="2" operator="equal">
      <formula>"live"</formula>
    </cfRule>
    <cfRule type="cellIs" dxfId="4" priority="3" operator="equal">
      <formula>"failed"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3D87-D95F-486C-9C4E-E4AC0E5A2842}">
  <dimension ref="A1:F14"/>
  <sheetViews>
    <sheetView zoomScale="80" zoomScaleNormal="80" workbookViewId="0">
      <selection activeCell="F6" sqref="F6"/>
    </sheetView>
  </sheetViews>
  <sheetFormatPr defaultRowHeight="15.5" x14ac:dyDescent="0.35"/>
  <cols>
    <col min="1" max="1" width="15.83203125" bestFit="1" customWidth="1"/>
    <col min="2" max="2" width="15.4140625" bestFit="1" customWidth="1"/>
    <col min="3" max="3" width="5.58203125" bestFit="1" customWidth="1"/>
    <col min="4" max="4" width="3.9140625" bestFit="1" customWidth="1"/>
    <col min="5" max="5" width="9.33203125" bestFit="1" customWidth="1"/>
    <col min="6" max="6" width="10.58203125" bestFit="1" customWidth="1"/>
  </cols>
  <sheetData>
    <row r="1" spans="1:6" x14ac:dyDescent="0.35">
      <c r="A1" s="4" t="s">
        <v>6</v>
      </c>
      <c r="B1" t="s">
        <v>2068</v>
      </c>
    </row>
    <row r="3" spans="1:6" x14ac:dyDescent="0.35">
      <c r="A3" s="4" t="s">
        <v>2070</v>
      </c>
      <c r="B3" s="4" t="s">
        <v>2069</v>
      </c>
    </row>
    <row r="4" spans="1:6" x14ac:dyDescent="0.35">
      <c r="A4" s="4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5">
      <c r="A5" s="5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5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5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5" t="s">
        <v>2064</v>
      </c>
      <c r="E8">
        <v>4</v>
      </c>
      <c r="F8">
        <v>4</v>
      </c>
    </row>
    <row r="9" spans="1:6" x14ac:dyDescent="0.35">
      <c r="A9" s="5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5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5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5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5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5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BDA86-6324-4EB9-B5A6-5991632F6F74}">
  <dimension ref="A1:F18"/>
  <sheetViews>
    <sheetView tabSelected="1" workbookViewId="0">
      <selection activeCell="A10" sqref="A10"/>
    </sheetView>
  </sheetViews>
  <sheetFormatPr defaultRowHeight="15.5" x14ac:dyDescent="0.35"/>
  <cols>
    <col min="1" max="1" width="27.58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4" t="s">
        <v>2031</v>
      </c>
      <c r="B1" t="s">
        <v>2068</v>
      </c>
    </row>
    <row r="2" spans="1:6" x14ac:dyDescent="0.35">
      <c r="A2" s="4" t="s">
        <v>2084</v>
      </c>
      <c r="B2" t="s">
        <v>2068</v>
      </c>
    </row>
    <row r="4" spans="1:6" x14ac:dyDescent="0.35">
      <c r="A4" s="4" t="s">
        <v>2070</v>
      </c>
      <c r="B4" s="4" t="s">
        <v>2069</v>
      </c>
    </row>
    <row r="5" spans="1:6" x14ac:dyDescent="0.35">
      <c r="A5" s="4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5">
      <c r="A6" s="5" t="s">
        <v>2073</v>
      </c>
      <c r="B6" s="11">
        <v>6</v>
      </c>
      <c r="C6" s="11">
        <v>36</v>
      </c>
      <c r="D6" s="11">
        <v>1</v>
      </c>
      <c r="E6" s="11">
        <v>49</v>
      </c>
      <c r="F6" s="11">
        <v>92</v>
      </c>
    </row>
    <row r="7" spans="1:6" x14ac:dyDescent="0.35">
      <c r="A7" s="5" t="s">
        <v>2074</v>
      </c>
      <c r="B7" s="11">
        <v>7</v>
      </c>
      <c r="C7" s="11">
        <v>28</v>
      </c>
      <c r="D7" s="11"/>
      <c r="E7" s="11">
        <v>44</v>
      </c>
      <c r="F7" s="11">
        <v>79</v>
      </c>
    </row>
    <row r="8" spans="1:6" x14ac:dyDescent="0.35">
      <c r="A8" s="5" t="s">
        <v>2075</v>
      </c>
      <c r="B8" s="11">
        <v>4</v>
      </c>
      <c r="C8" s="11">
        <v>33</v>
      </c>
      <c r="D8" s="11"/>
      <c r="E8" s="11">
        <v>49</v>
      </c>
      <c r="F8" s="11">
        <v>86</v>
      </c>
    </row>
    <row r="9" spans="1:6" x14ac:dyDescent="0.35">
      <c r="A9" s="5" t="s">
        <v>2076</v>
      </c>
      <c r="B9" s="11">
        <v>1</v>
      </c>
      <c r="C9" s="11">
        <v>30</v>
      </c>
      <c r="D9" s="11">
        <v>1</v>
      </c>
      <c r="E9" s="11">
        <v>46</v>
      </c>
      <c r="F9" s="11">
        <v>78</v>
      </c>
    </row>
    <row r="10" spans="1:6" x14ac:dyDescent="0.35">
      <c r="A10" s="5" t="s">
        <v>2121</v>
      </c>
      <c r="B10" s="11">
        <v>3</v>
      </c>
      <c r="C10" s="11">
        <v>35</v>
      </c>
      <c r="D10" s="11">
        <v>2</v>
      </c>
      <c r="E10" s="11">
        <v>46</v>
      </c>
      <c r="F10" s="11">
        <v>86</v>
      </c>
    </row>
    <row r="11" spans="1:6" x14ac:dyDescent="0.35">
      <c r="A11" s="5" t="s">
        <v>2077</v>
      </c>
      <c r="B11" s="11">
        <v>3</v>
      </c>
      <c r="C11" s="11">
        <v>28</v>
      </c>
      <c r="D11" s="11">
        <v>1</v>
      </c>
      <c r="E11" s="11">
        <v>55</v>
      </c>
      <c r="F11" s="11">
        <v>87</v>
      </c>
    </row>
    <row r="12" spans="1:6" x14ac:dyDescent="0.35">
      <c r="A12" s="5" t="s">
        <v>2078</v>
      </c>
      <c r="B12" s="11">
        <v>4</v>
      </c>
      <c r="C12" s="11">
        <v>31</v>
      </c>
      <c r="D12" s="11">
        <v>1</v>
      </c>
      <c r="E12" s="11">
        <v>58</v>
      </c>
      <c r="F12" s="11">
        <v>94</v>
      </c>
    </row>
    <row r="13" spans="1:6" x14ac:dyDescent="0.35">
      <c r="A13" s="5" t="s">
        <v>2079</v>
      </c>
      <c r="B13" s="11">
        <v>8</v>
      </c>
      <c r="C13" s="11">
        <v>35</v>
      </c>
      <c r="D13" s="11">
        <v>1</v>
      </c>
      <c r="E13" s="11">
        <v>41</v>
      </c>
      <c r="F13" s="11">
        <v>85</v>
      </c>
    </row>
    <row r="14" spans="1:6" x14ac:dyDescent="0.35">
      <c r="A14" s="5" t="s">
        <v>2080</v>
      </c>
      <c r="B14" s="11">
        <v>5</v>
      </c>
      <c r="C14" s="11">
        <v>23</v>
      </c>
      <c r="D14" s="11"/>
      <c r="E14" s="11">
        <v>45</v>
      </c>
      <c r="F14" s="11">
        <v>73</v>
      </c>
    </row>
    <row r="15" spans="1:6" x14ac:dyDescent="0.35">
      <c r="A15" s="5" t="s">
        <v>2081</v>
      </c>
      <c r="B15" s="11">
        <v>6</v>
      </c>
      <c r="C15" s="11">
        <v>26</v>
      </c>
      <c r="D15" s="11">
        <v>1</v>
      </c>
      <c r="E15" s="11">
        <v>45</v>
      </c>
      <c r="F15" s="11">
        <v>78</v>
      </c>
    </row>
    <row r="16" spans="1:6" x14ac:dyDescent="0.35">
      <c r="A16" s="5" t="s">
        <v>2082</v>
      </c>
      <c r="B16" s="11">
        <v>3</v>
      </c>
      <c r="C16" s="11">
        <v>27</v>
      </c>
      <c r="D16" s="11">
        <v>3</v>
      </c>
      <c r="E16" s="11">
        <v>45</v>
      </c>
      <c r="F16" s="11">
        <v>78</v>
      </c>
    </row>
    <row r="17" spans="1:6" x14ac:dyDescent="0.35">
      <c r="A17" s="5" t="s">
        <v>2083</v>
      </c>
      <c r="B17" s="11">
        <v>7</v>
      </c>
      <c r="C17" s="11">
        <v>32</v>
      </c>
      <c r="D17" s="11">
        <v>3</v>
      </c>
      <c r="E17" s="11">
        <v>42</v>
      </c>
      <c r="F17" s="11">
        <v>84</v>
      </c>
    </row>
    <row r="18" spans="1:6" x14ac:dyDescent="0.35">
      <c r="A18" s="5" t="s">
        <v>2067</v>
      </c>
      <c r="B18" s="11">
        <v>57</v>
      </c>
      <c r="C18" s="11">
        <v>364</v>
      </c>
      <c r="D18" s="11">
        <v>14</v>
      </c>
      <c r="E18" s="11">
        <v>565</v>
      </c>
      <c r="F18" s="11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8A72-6B59-44BA-B495-4E474D79981F}">
  <dimension ref="A1:I13"/>
  <sheetViews>
    <sheetView workbookViewId="0">
      <selection activeCell="A9" sqref="A9"/>
    </sheetView>
  </sheetViews>
  <sheetFormatPr defaultRowHeight="15.5" x14ac:dyDescent="0.35"/>
  <cols>
    <col min="1" max="1" width="25.75" bestFit="1" customWidth="1"/>
    <col min="2" max="2" width="16.58203125" bestFit="1" customWidth="1"/>
    <col min="3" max="3" width="13.25" bestFit="1" customWidth="1"/>
    <col min="4" max="4" width="16.58203125" bestFit="1" customWidth="1"/>
    <col min="5" max="5" width="12.58203125" bestFit="1" customWidth="1"/>
    <col min="6" max="6" width="19.83203125" bestFit="1" customWidth="1"/>
    <col min="7" max="7" width="16.08203125" bestFit="1" customWidth="1"/>
    <col min="8" max="8" width="18.83203125" bestFit="1" customWidth="1"/>
  </cols>
  <sheetData>
    <row r="1" spans="1:9" x14ac:dyDescent="0.35">
      <c r="A1" s="1" t="s">
        <v>2104</v>
      </c>
      <c r="B1" s="1" t="s">
        <v>2085</v>
      </c>
      <c r="C1" s="1" t="s">
        <v>2086</v>
      </c>
      <c r="D1" s="1" t="s">
        <v>2087</v>
      </c>
      <c r="E1" s="1" t="s">
        <v>2088</v>
      </c>
      <c r="F1" s="1" t="s">
        <v>2089</v>
      </c>
      <c r="G1" s="1" t="s">
        <v>2090</v>
      </c>
      <c r="H1" s="1" t="s">
        <v>2091</v>
      </c>
      <c r="I1" s="7"/>
    </row>
    <row r="2" spans="1:9" x14ac:dyDescent="0.35">
      <c r="A2" t="s">
        <v>2092</v>
      </c>
      <c r="B2">
        <f>COUNTIFS(Crowdfunding!$D$2:$D$1001,"&lt;1000",Crowdfunding!$G$2:$G$1001,"successful")</f>
        <v>30</v>
      </c>
      <c r="C2">
        <f>COUNTIFS(Crowdfunding!$D$2:$D$1001,"&lt;1000",Crowdfunding!$G$2:$G$1001,"failed")</f>
        <v>20</v>
      </c>
      <c r="D2">
        <f>COUNTIFS(Crowdfunding!$D$2:$D$1001,"&lt;1000",Crowdfunding!$G$2:$G$1001,"canceled")</f>
        <v>1</v>
      </c>
      <c r="E2">
        <f>SUM(B2:D2)</f>
        <v>51</v>
      </c>
      <c r="F2" s="8">
        <f>B2/E2</f>
        <v>0.58823529411764708</v>
      </c>
      <c r="G2" s="8">
        <f>C2/E2</f>
        <v>0.39215686274509803</v>
      </c>
      <c r="H2" s="8">
        <f>D2/E2</f>
        <v>1.9607843137254902E-2</v>
      </c>
    </row>
    <row r="3" spans="1:9" x14ac:dyDescent="0.35">
      <c r="A3" t="s">
        <v>2093</v>
      </c>
      <c r="B3">
        <f>COUNTIFS(Crowdfunding!$D$2:$D$1001,"&gt;=1000 ",Crowdfunding!$D$2:$D$1001,"&lt;=4999",Crowdfunding!$G$2:$G$1001,"successful")</f>
        <v>191</v>
      </c>
      <c r="C3">
        <f>COUNTIFS(Crowdfunding!$D$2:$D$1001,"&gt;=1000 ",Crowdfunding!$D$2:$D$1001,"&lt;=4999",Crowdfunding!$G$2:$G$1001,"failed")</f>
        <v>38</v>
      </c>
      <c r="D3">
        <f>COUNTIFS(Crowdfunding!$D$2:$D$1001,"&gt;=1000 ",Crowdfunding!$D$2:$D$1001,"&lt;=4999",Crowdfunding!$G$2:$G$1001,"canceled")</f>
        <v>2</v>
      </c>
      <c r="E3">
        <f t="shared" ref="E3:E13" si="0">SUM(B3:D3)</f>
        <v>231</v>
      </c>
      <c r="F3" s="8">
        <f t="shared" ref="F3:F13" si="1">B3/E3</f>
        <v>0.82683982683982682</v>
      </c>
      <c r="G3" s="8">
        <f t="shared" ref="G3:G13" si="2">C3/E3</f>
        <v>0.16450216450216451</v>
      </c>
      <c r="H3" s="8">
        <f t="shared" ref="H3:H13" si="3">D3/E3</f>
        <v>8.658008658008658E-3</v>
      </c>
    </row>
    <row r="4" spans="1:9" x14ac:dyDescent="0.35">
      <c r="A4" t="s">
        <v>2094</v>
      </c>
      <c r="B4">
        <f>COUNTIFS(Crowdfunding!$D$2:$D$1001,"&gt;=5000 ",Crowdfunding!$D$2:$D$1001,"&lt;=9999",Crowdfunding!$G$2:$G$1001,"successful")</f>
        <v>164</v>
      </c>
      <c r="C4">
        <f>COUNTIFS(Crowdfunding!$D$2:$D$1001,"&gt;=5000 ",Crowdfunding!$D$2:$D$1001,"&lt;=9999",Crowdfunding!$G$2:$G$1001,"failed")</f>
        <v>126</v>
      </c>
      <c r="D4">
        <f>COUNTIFS(Crowdfunding!$D$2:$D$1001,"&gt;=5000 ",Crowdfunding!$D$2:$D$1001,"&lt;=9999",Crowdfunding!$G$2:$G$1001,"canceled")</f>
        <v>25</v>
      </c>
      <c r="E4">
        <f t="shared" si="0"/>
        <v>315</v>
      </c>
      <c r="F4" s="8">
        <f t="shared" si="1"/>
        <v>0.52063492063492067</v>
      </c>
      <c r="G4" s="8">
        <f t="shared" si="2"/>
        <v>0.4</v>
      </c>
      <c r="H4" s="8">
        <f t="shared" si="3"/>
        <v>7.9365079365079361E-2</v>
      </c>
    </row>
    <row r="5" spans="1:9" x14ac:dyDescent="0.35">
      <c r="A5" t="s">
        <v>2095</v>
      </c>
      <c r="B5">
        <f>COUNTIFS(Crowdfunding!$D$2:$D$1001,"&gt;=10000 ",Crowdfunding!$D$2:$D$1001,"&lt;=14999",Crowdfunding!$G$2:$G$1001,"successful")</f>
        <v>4</v>
      </c>
      <c r="C5">
        <f>COUNTIFS(Crowdfunding!$D$2:$D$1001,"&gt;=10000 ",Crowdfunding!$D$2:$D$1001,"&lt;=14999",Crowdfunding!$G$2:$G$1001,"failed")</f>
        <v>5</v>
      </c>
      <c r="D5">
        <f>COUNTIFS(Crowdfunding!$D$2:$D$1001,"&gt;=10000 ",Crowdfunding!$D$2:$D$1001,"&lt;=14999",Crowdfunding!$G$2:$G$1001,"canceled")</f>
        <v>0</v>
      </c>
      <c r="E5">
        <f t="shared" si="0"/>
        <v>9</v>
      </c>
      <c r="F5" s="8">
        <f t="shared" si="1"/>
        <v>0.44444444444444442</v>
      </c>
      <c r="G5" s="8">
        <f t="shared" si="2"/>
        <v>0.55555555555555558</v>
      </c>
      <c r="H5" s="8">
        <f t="shared" si="3"/>
        <v>0</v>
      </c>
    </row>
    <row r="6" spans="1:9" x14ac:dyDescent="0.35">
      <c r="A6" t="s">
        <v>2096</v>
      </c>
      <c r="B6">
        <f>COUNTIFS(Crowdfunding!$D$2:$D$1001,"&gt;=15000 ",Crowdfunding!$D$2:$D$1001,"&lt;=19999",Crowdfunding!$G$2:$G$1001,"successful")</f>
        <v>10</v>
      </c>
      <c r="C6">
        <f>COUNTIFS(Crowdfunding!$D$2:$D$1001,"&gt;=15000 ",Crowdfunding!$D$2:$D$1001,"&lt;=19999",Crowdfunding!$G$2:$G$1001,"failed")</f>
        <v>0</v>
      </c>
      <c r="D6">
        <f>COUNTIFS(Crowdfunding!$D$2:$D$1001,"&gt;=15000 ",Crowdfunding!$D$2:$D$1001,"&lt;=19999",Crowdfunding!$G$2:$G$1001,"canceled")</f>
        <v>0</v>
      </c>
      <c r="E6">
        <f t="shared" si="0"/>
        <v>10</v>
      </c>
      <c r="F6" s="8">
        <f t="shared" si="1"/>
        <v>1</v>
      </c>
      <c r="G6" s="8">
        <f t="shared" si="2"/>
        <v>0</v>
      </c>
      <c r="H6" s="8">
        <f t="shared" si="3"/>
        <v>0</v>
      </c>
    </row>
    <row r="7" spans="1:9" x14ac:dyDescent="0.35">
      <c r="A7" t="s">
        <v>2097</v>
      </c>
      <c r="B7">
        <f>COUNTIFS(Crowdfunding!$D$2:$D$1001,"&gt;=20000 ",Crowdfunding!$D$2:$D$1001,"&lt;=24999",Crowdfunding!$G$2:$G$1001,"successful")</f>
        <v>7</v>
      </c>
      <c r="C7">
        <f>COUNTIFS(Crowdfunding!$D$2:$D$1001,"&gt;=20000 ",Crowdfunding!$D$2:$D$1001,"&lt;=24999",Crowdfunding!$G$2:$G$1001,"failed")</f>
        <v>0</v>
      </c>
      <c r="D7">
        <f>COUNTIFS(Crowdfunding!$D$2:$D$1001,"&gt;=20000 ",Crowdfunding!$D$2:$D$1001,"&lt;=24999",Crowdfunding!$G$2:$G$1001,"canceled")</f>
        <v>0</v>
      </c>
      <c r="E7">
        <f t="shared" si="0"/>
        <v>7</v>
      </c>
      <c r="F7" s="8">
        <f t="shared" si="1"/>
        <v>1</v>
      </c>
      <c r="G7" s="8">
        <f t="shared" si="2"/>
        <v>0</v>
      </c>
      <c r="H7" s="8">
        <f t="shared" si="3"/>
        <v>0</v>
      </c>
    </row>
    <row r="8" spans="1:9" x14ac:dyDescent="0.35">
      <c r="A8" t="s">
        <v>2098</v>
      </c>
      <c r="B8">
        <f>COUNTIFS(Crowdfunding!$D$2:$D$1001,"&gt;=25000 ",Crowdfunding!$D$2:$D$1001,"&lt;=29999",Crowdfunding!$G$2:$G$1001,"successful")</f>
        <v>11</v>
      </c>
      <c r="C8">
        <f>COUNTIFS(Crowdfunding!$D$2:$D$1001,"&gt;=25000 ",Crowdfunding!$D$2:$D$1001,"&lt;=29999",Crowdfunding!$G$2:$G$1001,"failed")</f>
        <v>3</v>
      </c>
      <c r="D8">
        <f>COUNTIFS(Crowdfunding!$D$2:$D$1001,"&gt;=25000 ",Crowdfunding!$D$2:$D$1001,"&lt;=29999",Crowdfunding!$G$2:$G$1001,"canceled")</f>
        <v>0</v>
      </c>
      <c r="E8">
        <f t="shared" si="0"/>
        <v>14</v>
      </c>
      <c r="F8" s="8">
        <f t="shared" si="1"/>
        <v>0.7857142857142857</v>
      </c>
      <c r="G8" s="8">
        <f t="shared" si="2"/>
        <v>0.21428571428571427</v>
      </c>
      <c r="H8" s="8">
        <f t="shared" si="3"/>
        <v>0</v>
      </c>
    </row>
    <row r="9" spans="1:9" x14ac:dyDescent="0.35">
      <c r="A9" t="s">
        <v>2099</v>
      </c>
      <c r="B9">
        <f>COUNTIFS(Crowdfunding!$D$2:$D$1001,"&gt;=30000 ",Crowdfunding!$D$2:$D$1001,"&lt;=34999",Crowdfunding!$G$2:$G$1001,"successful")</f>
        <v>7</v>
      </c>
      <c r="C9">
        <f>COUNTIFS(Crowdfunding!$D$2:$D$1001,"&gt;=30000 ",Crowdfunding!$D$2:$D$1001,"&lt;=34999",Crowdfunding!$G$2:$G$1001,"failed")</f>
        <v>0</v>
      </c>
      <c r="D9">
        <f>COUNTIFS(Crowdfunding!$D$2:$D$1001,"&gt;=30000 ",Crowdfunding!$D$2:$D$1001,"&lt;=34999",Crowdfunding!$G$2:$G$1001,"canceled")</f>
        <v>0</v>
      </c>
      <c r="E9">
        <f t="shared" si="0"/>
        <v>7</v>
      </c>
      <c r="F9" s="8">
        <f t="shared" si="1"/>
        <v>1</v>
      </c>
      <c r="G9" s="8">
        <f t="shared" si="2"/>
        <v>0</v>
      </c>
      <c r="H9" s="8">
        <f t="shared" si="3"/>
        <v>0</v>
      </c>
    </row>
    <row r="10" spans="1:9" x14ac:dyDescent="0.35">
      <c r="A10" t="s">
        <v>2100</v>
      </c>
      <c r="B10">
        <f>COUNTIFS(Crowdfunding!$D$2:$D$1001,"&gt;=35000 ",Crowdfunding!$D$2:$D$1001,"&lt;=39999",Crowdfunding!$G$2:$G$1001,"successful")</f>
        <v>8</v>
      </c>
      <c r="C10">
        <f>COUNTIFS(Crowdfunding!$D$2:$D$1001,"&gt;=35000 ",Crowdfunding!$D$2:$D$1001,"&lt;=39999",Crowdfunding!$G$2:$G$1001,"failed")</f>
        <v>3</v>
      </c>
      <c r="D10">
        <f>COUNTIFS(Crowdfunding!$D$2:$D$1001,"&gt;=35000 ",Crowdfunding!$D$2:$D$1001,"&lt;=39999",Crowdfunding!$G$2:$G$1001,"canceled")</f>
        <v>1</v>
      </c>
      <c r="E10">
        <f t="shared" si="0"/>
        <v>12</v>
      </c>
      <c r="F10" s="8">
        <f t="shared" si="1"/>
        <v>0.66666666666666663</v>
      </c>
      <c r="G10" s="8">
        <f t="shared" si="2"/>
        <v>0.25</v>
      </c>
      <c r="H10" s="8">
        <f t="shared" si="3"/>
        <v>8.3333333333333329E-2</v>
      </c>
    </row>
    <row r="11" spans="1:9" x14ac:dyDescent="0.35">
      <c r="A11" t="s">
        <v>2101</v>
      </c>
      <c r="B11">
        <f>COUNTIFS(Crowdfunding!$D$2:$D$1001,"&gt;=40000 ",Crowdfunding!$D$2:$D$1001,"&lt;=44999",Crowdfunding!$G$2:$G$1001,"successful")</f>
        <v>11</v>
      </c>
      <c r="C11">
        <f>COUNTIFS(Crowdfunding!$D$2:$D$1001,"&gt;=40000 ",Crowdfunding!$D$2:$D$1001,"&lt;=44999",Crowdfunding!$G$2:$G$1001,"failed")</f>
        <v>3</v>
      </c>
      <c r="D11">
        <f>COUNTIFS(Crowdfunding!$D$2:$D$1001,"&gt;=40000 ",Crowdfunding!$D$2:$D$1001,"&lt;=44999",Crowdfunding!$G$2:$G$1001,"canceled")</f>
        <v>0</v>
      </c>
      <c r="E11">
        <f t="shared" si="0"/>
        <v>14</v>
      </c>
      <c r="F11" s="8">
        <f t="shared" si="1"/>
        <v>0.7857142857142857</v>
      </c>
      <c r="G11" s="8">
        <f t="shared" si="2"/>
        <v>0.21428571428571427</v>
      </c>
      <c r="H11" s="8">
        <f t="shared" si="3"/>
        <v>0</v>
      </c>
    </row>
    <row r="12" spans="1:9" x14ac:dyDescent="0.35">
      <c r="A12" t="s">
        <v>2102</v>
      </c>
      <c r="B12">
        <f>COUNTIFS(Crowdfunding!$D$2:$D$1001,"&gt;=45000 ",Crowdfunding!$D$2:$D$1001,"&lt;=49999",Crowdfunding!$G$2:$G$1001,"successful")</f>
        <v>8</v>
      </c>
      <c r="C12">
        <f>COUNTIFS(Crowdfunding!$D$2:$D$1001,"&gt;=45000 ",Crowdfunding!$D$2:$D$1001,"&lt;=49999",Crowdfunding!$G$2:$G$1001,"failed")</f>
        <v>3</v>
      </c>
      <c r="D12">
        <f>COUNTIFS(Crowdfunding!$D$2:$D$1001,"&gt;=45000 ",Crowdfunding!$D$2:$D$1001,"&lt;=49999",Crowdfunding!$G$2:$G$1001,"canceled")</f>
        <v>0</v>
      </c>
      <c r="E12">
        <f t="shared" si="0"/>
        <v>11</v>
      </c>
      <c r="F12" s="8">
        <f t="shared" si="1"/>
        <v>0.72727272727272729</v>
      </c>
      <c r="G12" s="8">
        <f t="shared" si="2"/>
        <v>0.27272727272727271</v>
      </c>
      <c r="H12" s="8">
        <f t="shared" si="3"/>
        <v>0</v>
      </c>
    </row>
    <row r="13" spans="1:9" x14ac:dyDescent="0.35">
      <c r="A13" t="s">
        <v>2103</v>
      </c>
      <c r="B13">
        <f>COUNTIFS(Crowdfunding!$D$2:$D$1001,"&gt;=50000 ",Crowdfunding!$G$2:$G$1001,"successful")</f>
        <v>114</v>
      </c>
      <c r="C13">
        <f>COUNTIFS(Crowdfunding!$D$2:$D$1001,"&gt;=50000 ",Crowdfunding!$G$2:$G$1001,"failed")</f>
        <v>163</v>
      </c>
      <c r="D13">
        <f>COUNTIFS(Crowdfunding!$D$2:$D$1001,"&gt;=50000 ",Crowdfunding!$G$2:$G$1001,"canceled")</f>
        <v>28</v>
      </c>
      <c r="E13">
        <f t="shared" si="0"/>
        <v>305</v>
      </c>
      <c r="F13" s="8">
        <f t="shared" si="1"/>
        <v>0.3737704918032787</v>
      </c>
      <c r="G13" s="8">
        <f t="shared" si="2"/>
        <v>0.53442622950819674</v>
      </c>
      <c r="H13" s="8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C1" workbookViewId="0">
      <selection activeCell="S5" sqref="S5"/>
    </sheetView>
  </sheetViews>
  <sheetFormatPr defaultColWidth="10.6640625" defaultRowHeight="15.5" x14ac:dyDescent="0.35"/>
  <cols>
    <col min="1" max="1" width="7.6640625" customWidth="1"/>
    <col min="2" max="2" width="30.6640625" bestFit="1" customWidth="1"/>
    <col min="3" max="3" width="33.5" style="3" customWidth="1"/>
    <col min="8" max="8" width="17.25" bestFit="1" customWidth="1"/>
    <col min="11" max="11" width="11.5" bestFit="1" customWidth="1"/>
    <col min="12" max="12" width="11.1640625" bestFit="1" customWidth="1"/>
    <col min="15" max="15" width="28" bestFit="1" customWidth="1"/>
    <col min="17" max="17" width="18.4140625" bestFit="1" customWidth="1"/>
    <col min="18" max="18" width="12.33203125" bestFit="1" customWidth="1"/>
    <col min="19" max="19" width="14.33203125" bestFit="1" customWidth="1"/>
    <col min="20" max="20" width="14.5" bestFit="1" customWidth="1"/>
  </cols>
  <sheetData>
    <row r="1" spans="1:20" s="1" customFormat="1" ht="3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2" t="s">
        <v>2029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2028</v>
      </c>
      <c r="P1" s="2" t="s">
        <v>2030</v>
      </c>
      <c r="Q1" s="1" t="s">
        <v>2031</v>
      </c>
      <c r="R1" s="1" t="s">
        <v>2032</v>
      </c>
      <c r="S1" s="2" t="s">
        <v>2071</v>
      </c>
      <c r="T1" s="2" t="s">
        <v>2072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9">
        <f>E2/D2</f>
        <v>0</v>
      </c>
      <c r="G2" t="s">
        <v>14</v>
      </c>
      <c r="H2">
        <v>0</v>
      </c>
      <c r="I2" t="s">
        <v>15</v>
      </c>
      <c r="J2" t="s">
        <v>16</v>
      </c>
      <c r="K2">
        <v>1448690400</v>
      </c>
      <c r="L2">
        <v>1450159200</v>
      </c>
      <c r="M2" t="b">
        <v>0</v>
      </c>
      <c r="N2" t="b">
        <v>0</v>
      </c>
      <c r="O2" t="s">
        <v>17</v>
      </c>
      <c r="P2">
        <f t="shared" ref="P2:P65" si="0">IF(E2=0, 0, ROUND(E2/H2,2))</f>
        <v>0</v>
      </c>
      <c r="Q2" t="s">
        <v>2033</v>
      </c>
      <c r="R2" t="s">
        <v>2034</v>
      </c>
      <c r="S2" s="6">
        <f t="shared" ref="S2:S65" si="1">(((K2/60)/60)/24)+DATE(1970,1,1)</f>
        <v>42336.25</v>
      </c>
      <c r="T2" s="6">
        <f t="shared" ref="T2:T65" si="2">(((L2/60)/60)/24)+DATE(1970,1,1)</f>
        <v>42353.25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9">
        <f t="shared" ref="F3:F66" si="3">100*E3/D3</f>
        <v>1040</v>
      </c>
      <c r="G3" t="s">
        <v>20</v>
      </c>
      <c r="H3">
        <v>158</v>
      </c>
      <c r="I3" t="s">
        <v>21</v>
      </c>
      <c r="J3" t="s">
        <v>22</v>
      </c>
      <c r="K3">
        <v>1408424400</v>
      </c>
      <c r="L3">
        <v>1408597200</v>
      </c>
      <c r="M3" t="b">
        <v>0</v>
      </c>
      <c r="N3" t="b">
        <v>1</v>
      </c>
      <c r="O3" t="s">
        <v>23</v>
      </c>
      <c r="P3">
        <f t="shared" si="0"/>
        <v>92.15</v>
      </c>
      <c r="Q3" t="s">
        <v>2035</v>
      </c>
      <c r="R3" t="s">
        <v>2036</v>
      </c>
      <c r="S3" s="6">
        <f t="shared" si="1"/>
        <v>41870.208333333336</v>
      </c>
      <c r="T3" s="6">
        <f t="shared" si="2"/>
        <v>41872.208333333336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9">
        <f t="shared" si="3"/>
        <v>131.47878228782287</v>
      </c>
      <c r="G4" t="s">
        <v>20</v>
      </c>
      <c r="H4">
        <v>1425</v>
      </c>
      <c r="I4" t="s">
        <v>26</v>
      </c>
      <c r="J4" t="s">
        <v>27</v>
      </c>
      <c r="K4">
        <v>1384668000</v>
      </c>
      <c r="L4">
        <v>1384840800</v>
      </c>
      <c r="M4" t="b">
        <v>0</v>
      </c>
      <c r="N4" t="b">
        <v>0</v>
      </c>
      <c r="O4" t="s">
        <v>28</v>
      </c>
      <c r="P4">
        <f t="shared" si="0"/>
        <v>100.02</v>
      </c>
      <c r="Q4" t="s">
        <v>2037</v>
      </c>
      <c r="R4" t="s">
        <v>2038</v>
      </c>
      <c r="S4" s="6">
        <f t="shared" si="1"/>
        <v>41595.25</v>
      </c>
      <c r="T4" s="6">
        <f t="shared" si="2"/>
        <v>41597.25</v>
      </c>
    </row>
    <row r="5" spans="1:20" x14ac:dyDescent="0.35">
      <c r="A5">
        <v>500</v>
      </c>
      <c r="B5" t="s">
        <v>1048</v>
      </c>
      <c r="C5" s="3" t="s">
        <v>1049</v>
      </c>
      <c r="D5">
        <v>100</v>
      </c>
      <c r="E5">
        <v>0</v>
      </c>
      <c r="F5" s="9">
        <f t="shared" si="3"/>
        <v>0</v>
      </c>
      <c r="G5" t="s">
        <v>14</v>
      </c>
      <c r="H5">
        <v>0</v>
      </c>
      <c r="I5" t="s">
        <v>21</v>
      </c>
      <c r="J5" t="s">
        <v>22</v>
      </c>
      <c r="K5">
        <v>1367384400</v>
      </c>
      <c r="L5">
        <v>1369803600</v>
      </c>
      <c r="M5" t="b">
        <v>0</v>
      </c>
      <c r="N5" t="b">
        <v>1</v>
      </c>
      <c r="O5" t="s">
        <v>33</v>
      </c>
      <c r="P5">
        <f t="shared" si="0"/>
        <v>0</v>
      </c>
      <c r="Q5" t="s">
        <v>2039</v>
      </c>
      <c r="R5" t="s">
        <v>2040</v>
      </c>
      <c r="S5" s="6">
        <f t="shared" si="1"/>
        <v>41395.208333333336</v>
      </c>
      <c r="T5" s="6">
        <f t="shared" si="2"/>
        <v>41423.208333333336</v>
      </c>
    </row>
    <row r="6" spans="1:20" x14ac:dyDescent="0.35">
      <c r="A6">
        <v>921</v>
      </c>
      <c r="B6" t="s">
        <v>1874</v>
      </c>
      <c r="C6" s="3" t="s">
        <v>1875</v>
      </c>
      <c r="D6">
        <v>160400</v>
      </c>
      <c r="E6">
        <v>1210</v>
      </c>
      <c r="F6" s="9">
        <f t="shared" si="3"/>
        <v>0.75436408977556113</v>
      </c>
      <c r="G6" t="s">
        <v>14</v>
      </c>
      <c r="H6">
        <v>38</v>
      </c>
      <c r="I6" t="s">
        <v>21</v>
      </c>
      <c r="J6" t="s">
        <v>22</v>
      </c>
      <c r="K6">
        <v>1329026400</v>
      </c>
      <c r="L6">
        <v>1330236000</v>
      </c>
      <c r="M6" t="b">
        <v>0</v>
      </c>
      <c r="N6" t="b">
        <v>0</v>
      </c>
      <c r="O6" t="s">
        <v>28</v>
      </c>
      <c r="P6">
        <f t="shared" si="0"/>
        <v>31.84</v>
      </c>
      <c r="Q6" t="s">
        <v>2037</v>
      </c>
      <c r="R6" t="s">
        <v>2038</v>
      </c>
      <c r="S6" s="6">
        <f t="shared" si="1"/>
        <v>40951.25</v>
      </c>
      <c r="T6" s="6">
        <f t="shared" si="2"/>
        <v>40965.25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9">
        <f t="shared" si="3"/>
        <v>173.61842105263159</v>
      </c>
      <c r="G7" t="s">
        <v>20</v>
      </c>
      <c r="H7">
        <v>174</v>
      </c>
      <c r="I7" t="s">
        <v>36</v>
      </c>
      <c r="J7" t="s">
        <v>37</v>
      </c>
      <c r="K7">
        <v>1346130000</v>
      </c>
      <c r="L7">
        <v>1347080400</v>
      </c>
      <c r="M7" t="b">
        <v>0</v>
      </c>
      <c r="N7" t="b">
        <v>0</v>
      </c>
      <c r="O7" t="s">
        <v>33</v>
      </c>
      <c r="P7">
        <f t="shared" si="0"/>
        <v>75.83</v>
      </c>
      <c r="Q7" t="s">
        <v>2039</v>
      </c>
      <c r="R7" t="s">
        <v>2040</v>
      </c>
      <c r="S7" s="6">
        <f t="shared" si="1"/>
        <v>41149.208333333336</v>
      </c>
      <c r="T7" s="6">
        <f t="shared" si="2"/>
        <v>41160.208333333336</v>
      </c>
    </row>
    <row r="8" spans="1:20" x14ac:dyDescent="0.35">
      <c r="A8">
        <v>496</v>
      </c>
      <c r="B8" t="s">
        <v>1040</v>
      </c>
      <c r="C8" s="3" t="s">
        <v>1041</v>
      </c>
      <c r="D8">
        <v>183800</v>
      </c>
      <c r="E8">
        <v>1667</v>
      </c>
      <c r="F8" s="9">
        <f t="shared" si="3"/>
        <v>0.90696409140369971</v>
      </c>
      <c r="G8" t="s">
        <v>14</v>
      </c>
      <c r="H8">
        <v>54</v>
      </c>
      <c r="I8" t="s">
        <v>21</v>
      </c>
      <c r="J8" t="s">
        <v>22</v>
      </c>
      <c r="K8">
        <v>1495342800</v>
      </c>
      <c r="L8">
        <v>1496811600</v>
      </c>
      <c r="M8" t="b">
        <v>0</v>
      </c>
      <c r="N8" t="b">
        <v>0</v>
      </c>
      <c r="O8" t="s">
        <v>71</v>
      </c>
      <c r="P8">
        <f t="shared" si="0"/>
        <v>30.87</v>
      </c>
      <c r="Q8" t="s">
        <v>2041</v>
      </c>
      <c r="R8" t="s">
        <v>2049</v>
      </c>
      <c r="S8" s="6">
        <f t="shared" si="1"/>
        <v>42876.208333333328</v>
      </c>
      <c r="T8" s="6">
        <f t="shared" si="2"/>
        <v>42893.208333333328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9">
        <f t="shared" si="3"/>
        <v>327.57777777777778</v>
      </c>
      <c r="G9" t="s">
        <v>20</v>
      </c>
      <c r="H9">
        <v>227</v>
      </c>
      <c r="I9" t="s">
        <v>36</v>
      </c>
      <c r="J9" t="s">
        <v>37</v>
      </c>
      <c r="K9">
        <v>1439442000</v>
      </c>
      <c r="L9">
        <v>1439614800</v>
      </c>
      <c r="M9" t="b">
        <v>0</v>
      </c>
      <c r="N9" t="b">
        <v>0</v>
      </c>
      <c r="O9" t="s">
        <v>33</v>
      </c>
      <c r="P9">
        <f t="shared" si="0"/>
        <v>64.94</v>
      </c>
      <c r="Q9" t="s">
        <v>2039</v>
      </c>
      <c r="R9" t="s">
        <v>2040</v>
      </c>
      <c r="S9" s="6">
        <f t="shared" si="1"/>
        <v>42229.208333333328</v>
      </c>
      <c r="T9" s="6">
        <f t="shared" si="2"/>
        <v>42231.208333333328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9">
        <f t="shared" si="3"/>
        <v>19.932788374205266</v>
      </c>
      <c r="G10" t="s">
        <v>47</v>
      </c>
      <c r="H10">
        <v>708</v>
      </c>
      <c r="I10" t="s">
        <v>36</v>
      </c>
      <c r="J10" t="s">
        <v>37</v>
      </c>
      <c r="K10">
        <v>1281330000</v>
      </c>
      <c r="L10">
        <v>1281502800</v>
      </c>
      <c r="M10" t="b">
        <v>0</v>
      </c>
      <c r="N10" t="b">
        <v>0</v>
      </c>
      <c r="O10" t="s">
        <v>33</v>
      </c>
      <c r="P10">
        <f t="shared" si="0"/>
        <v>31</v>
      </c>
      <c r="Q10" t="s">
        <v>2039</v>
      </c>
      <c r="R10" t="s">
        <v>2040</v>
      </c>
      <c r="S10" s="6">
        <f t="shared" si="1"/>
        <v>40399.208333333336</v>
      </c>
      <c r="T10" s="6">
        <f t="shared" si="2"/>
        <v>40401.208333333336</v>
      </c>
    </row>
    <row r="11" spans="1:20" x14ac:dyDescent="0.35">
      <c r="A11">
        <v>100</v>
      </c>
      <c r="B11" t="s">
        <v>249</v>
      </c>
      <c r="C11" s="3" t="s">
        <v>250</v>
      </c>
      <c r="D11">
        <v>100</v>
      </c>
      <c r="E11">
        <v>1</v>
      </c>
      <c r="F11" s="9">
        <f t="shared" si="3"/>
        <v>1</v>
      </c>
      <c r="G11" t="s">
        <v>14</v>
      </c>
      <c r="H11">
        <v>1</v>
      </c>
      <c r="I11" t="s">
        <v>21</v>
      </c>
      <c r="J11" t="s">
        <v>22</v>
      </c>
      <c r="K11">
        <v>1319000400</v>
      </c>
      <c r="L11">
        <v>1320555600</v>
      </c>
      <c r="M11" t="b">
        <v>0</v>
      </c>
      <c r="N11" t="b">
        <v>0</v>
      </c>
      <c r="O11" t="s">
        <v>33</v>
      </c>
      <c r="P11">
        <f t="shared" si="0"/>
        <v>1</v>
      </c>
      <c r="Q11" t="s">
        <v>2039</v>
      </c>
      <c r="R11" t="s">
        <v>2040</v>
      </c>
      <c r="S11" s="6">
        <f t="shared" si="1"/>
        <v>40835.208333333336</v>
      </c>
      <c r="T11" s="6">
        <f t="shared" si="2"/>
        <v>40853.208333333336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9">
        <f t="shared" si="3"/>
        <v>266.11538461538464</v>
      </c>
      <c r="G12" t="s">
        <v>20</v>
      </c>
      <c r="H12">
        <v>220</v>
      </c>
      <c r="I12" t="s">
        <v>21</v>
      </c>
      <c r="J12" t="s">
        <v>22</v>
      </c>
      <c r="K12">
        <v>1281762000</v>
      </c>
      <c r="L12">
        <v>1285909200</v>
      </c>
      <c r="M12" t="b">
        <v>0</v>
      </c>
      <c r="N12" t="b">
        <v>0</v>
      </c>
      <c r="O12" t="s">
        <v>53</v>
      </c>
      <c r="P12">
        <f t="shared" si="0"/>
        <v>62.9</v>
      </c>
      <c r="Q12" t="s">
        <v>2041</v>
      </c>
      <c r="R12" t="s">
        <v>2044</v>
      </c>
      <c r="S12" s="6">
        <f t="shared" si="1"/>
        <v>40404.208333333336</v>
      </c>
      <c r="T12" s="6">
        <f t="shared" si="2"/>
        <v>40452.208333333336</v>
      </c>
    </row>
    <row r="13" spans="1:20" x14ac:dyDescent="0.35">
      <c r="A13">
        <v>150</v>
      </c>
      <c r="B13" t="s">
        <v>352</v>
      </c>
      <c r="C13" s="3" t="s">
        <v>353</v>
      </c>
      <c r="D13">
        <v>100</v>
      </c>
      <c r="E13">
        <v>1</v>
      </c>
      <c r="F13" s="9">
        <f t="shared" si="3"/>
        <v>1</v>
      </c>
      <c r="G13" t="s">
        <v>14</v>
      </c>
      <c r="H13">
        <v>1</v>
      </c>
      <c r="I13" t="s">
        <v>21</v>
      </c>
      <c r="J13" t="s">
        <v>22</v>
      </c>
      <c r="K13">
        <v>1544940000</v>
      </c>
      <c r="L13">
        <v>1545026400</v>
      </c>
      <c r="M13" t="b">
        <v>0</v>
      </c>
      <c r="N13" t="b">
        <v>0</v>
      </c>
      <c r="O13" t="s">
        <v>23</v>
      </c>
      <c r="P13">
        <f t="shared" si="0"/>
        <v>1</v>
      </c>
      <c r="Q13" t="s">
        <v>2035</v>
      </c>
      <c r="R13" t="s">
        <v>2036</v>
      </c>
      <c r="S13" s="6">
        <f t="shared" si="1"/>
        <v>43450.25</v>
      </c>
      <c r="T13" s="6">
        <f t="shared" si="2"/>
        <v>43451.25</v>
      </c>
    </row>
    <row r="14" spans="1:20" x14ac:dyDescent="0.35">
      <c r="A14">
        <v>750</v>
      </c>
      <c r="B14" t="s">
        <v>1536</v>
      </c>
      <c r="C14" s="3" t="s">
        <v>1537</v>
      </c>
      <c r="D14">
        <v>100</v>
      </c>
      <c r="E14">
        <v>1</v>
      </c>
      <c r="F14" s="9">
        <f t="shared" si="3"/>
        <v>1</v>
      </c>
      <c r="G14" t="s">
        <v>14</v>
      </c>
      <c r="H14">
        <v>1</v>
      </c>
      <c r="I14" t="s">
        <v>40</v>
      </c>
      <c r="J14" t="s">
        <v>41</v>
      </c>
      <c r="K14">
        <v>1277960400</v>
      </c>
      <c r="L14">
        <v>1280120400</v>
      </c>
      <c r="M14" t="b">
        <v>0</v>
      </c>
      <c r="N14" t="b">
        <v>0</v>
      </c>
      <c r="O14" t="s">
        <v>50</v>
      </c>
      <c r="P14">
        <f t="shared" si="0"/>
        <v>1</v>
      </c>
      <c r="Q14" t="s">
        <v>2035</v>
      </c>
      <c r="R14" t="s">
        <v>2043</v>
      </c>
      <c r="S14" s="6">
        <f t="shared" si="1"/>
        <v>40360.208333333336</v>
      </c>
      <c r="T14" s="6">
        <f t="shared" si="2"/>
        <v>40385.208333333336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9">
        <f t="shared" si="3"/>
        <v>245.11904761904762</v>
      </c>
      <c r="G15" t="s">
        <v>20</v>
      </c>
      <c r="H15">
        <v>98</v>
      </c>
      <c r="I15" t="s">
        <v>21</v>
      </c>
      <c r="J15" t="s">
        <v>22</v>
      </c>
      <c r="K15">
        <v>1465621200</v>
      </c>
      <c r="L15">
        <v>1466658000</v>
      </c>
      <c r="M15" t="b">
        <v>0</v>
      </c>
      <c r="N15" t="b">
        <v>0</v>
      </c>
      <c r="O15" t="s">
        <v>60</v>
      </c>
      <c r="P15">
        <f t="shared" si="0"/>
        <v>105.05</v>
      </c>
      <c r="Q15" t="s">
        <v>2035</v>
      </c>
      <c r="R15" t="s">
        <v>2045</v>
      </c>
      <c r="S15" s="6">
        <f t="shared" si="1"/>
        <v>42532.208333333328</v>
      </c>
      <c r="T15" s="6">
        <f t="shared" si="2"/>
        <v>42544.208333333328</v>
      </c>
    </row>
    <row r="16" spans="1:20" x14ac:dyDescent="0.35">
      <c r="A16">
        <v>800</v>
      </c>
      <c r="B16" t="s">
        <v>1635</v>
      </c>
      <c r="C16" s="3" t="s">
        <v>1636</v>
      </c>
      <c r="D16">
        <v>100</v>
      </c>
      <c r="E16">
        <v>1</v>
      </c>
      <c r="F16" s="9">
        <f t="shared" si="3"/>
        <v>1</v>
      </c>
      <c r="G16" t="s">
        <v>14</v>
      </c>
      <c r="H16">
        <v>1</v>
      </c>
      <c r="I16" t="s">
        <v>98</v>
      </c>
      <c r="J16" t="s">
        <v>99</v>
      </c>
      <c r="K16">
        <v>1434085200</v>
      </c>
      <c r="L16">
        <v>1434430800</v>
      </c>
      <c r="M16" t="b">
        <v>0</v>
      </c>
      <c r="N16" t="b">
        <v>0</v>
      </c>
      <c r="O16" t="s">
        <v>23</v>
      </c>
      <c r="P16">
        <f t="shared" si="0"/>
        <v>1</v>
      </c>
      <c r="Q16" t="s">
        <v>2035</v>
      </c>
      <c r="R16" t="s">
        <v>2036</v>
      </c>
      <c r="S16" s="6">
        <f t="shared" si="1"/>
        <v>42167.208333333328</v>
      </c>
      <c r="T16" s="6">
        <f t="shared" si="2"/>
        <v>42171.208333333328</v>
      </c>
    </row>
    <row r="17" spans="1:20" x14ac:dyDescent="0.35">
      <c r="A17">
        <v>850</v>
      </c>
      <c r="B17" t="s">
        <v>1733</v>
      </c>
      <c r="C17" s="3" t="s">
        <v>1734</v>
      </c>
      <c r="D17">
        <v>100</v>
      </c>
      <c r="E17">
        <v>1</v>
      </c>
      <c r="F17" s="9">
        <f t="shared" si="3"/>
        <v>1</v>
      </c>
      <c r="G17" t="s">
        <v>14</v>
      </c>
      <c r="H17">
        <v>1</v>
      </c>
      <c r="I17" t="s">
        <v>21</v>
      </c>
      <c r="J17" t="s">
        <v>22</v>
      </c>
      <c r="K17">
        <v>1321682400</v>
      </c>
      <c r="L17">
        <v>1322978400</v>
      </c>
      <c r="M17" t="b">
        <v>1</v>
      </c>
      <c r="N17" t="b">
        <v>0</v>
      </c>
      <c r="O17" t="s">
        <v>23</v>
      </c>
      <c r="P17">
        <f t="shared" si="0"/>
        <v>1</v>
      </c>
      <c r="Q17" t="s">
        <v>2035</v>
      </c>
      <c r="R17" t="s">
        <v>2036</v>
      </c>
      <c r="S17" s="6">
        <f t="shared" si="1"/>
        <v>40866.25</v>
      </c>
      <c r="T17" s="6">
        <f t="shared" si="2"/>
        <v>40881.25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9">
        <f t="shared" si="3"/>
        <v>649.47058823529414</v>
      </c>
      <c r="G18" t="s">
        <v>20</v>
      </c>
      <c r="H18">
        <v>100</v>
      </c>
      <c r="I18" t="s">
        <v>21</v>
      </c>
      <c r="J18" t="s">
        <v>22</v>
      </c>
      <c r="K18">
        <v>1390370400</v>
      </c>
      <c r="L18">
        <v>1392271200</v>
      </c>
      <c r="M18" t="b">
        <v>0</v>
      </c>
      <c r="N18" t="b">
        <v>0</v>
      </c>
      <c r="O18" t="s">
        <v>68</v>
      </c>
      <c r="P18">
        <f t="shared" si="0"/>
        <v>110.41</v>
      </c>
      <c r="Q18" t="s">
        <v>2047</v>
      </c>
      <c r="R18" t="s">
        <v>2048</v>
      </c>
      <c r="S18" s="6">
        <f t="shared" si="1"/>
        <v>41661.25</v>
      </c>
      <c r="T18" s="6">
        <f t="shared" si="2"/>
        <v>41683.25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9">
        <f t="shared" si="3"/>
        <v>159.39125295508273</v>
      </c>
      <c r="G19" t="s">
        <v>20</v>
      </c>
      <c r="H19">
        <v>1249</v>
      </c>
      <c r="I19" t="s">
        <v>21</v>
      </c>
      <c r="J19" t="s">
        <v>22</v>
      </c>
      <c r="K19">
        <v>1294812000</v>
      </c>
      <c r="L19">
        <v>1294898400</v>
      </c>
      <c r="M19" t="b">
        <v>0</v>
      </c>
      <c r="N19" t="b">
        <v>0</v>
      </c>
      <c r="O19" t="s">
        <v>71</v>
      </c>
      <c r="P19">
        <f t="shared" si="0"/>
        <v>107.96</v>
      </c>
      <c r="Q19" t="s">
        <v>2041</v>
      </c>
      <c r="R19" t="s">
        <v>2049</v>
      </c>
      <c r="S19" s="6">
        <f t="shared" si="1"/>
        <v>40555.25</v>
      </c>
      <c r="T19" s="6">
        <f t="shared" si="2"/>
        <v>40556.25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9">
        <f t="shared" si="3"/>
        <v>66.912087912087912</v>
      </c>
      <c r="G20" t="s">
        <v>74</v>
      </c>
      <c r="H20">
        <v>135</v>
      </c>
      <c r="I20" t="s">
        <v>21</v>
      </c>
      <c r="J20" t="s">
        <v>22</v>
      </c>
      <c r="K20">
        <v>1536382800</v>
      </c>
      <c r="L20">
        <v>1537074000</v>
      </c>
      <c r="M20" t="b">
        <v>0</v>
      </c>
      <c r="N20" t="b">
        <v>0</v>
      </c>
      <c r="O20" t="s">
        <v>33</v>
      </c>
      <c r="P20">
        <f t="shared" si="0"/>
        <v>45.1</v>
      </c>
      <c r="Q20" t="s">
        <v>2039</v>
      </c>
      <c r="R20" t="s">
        <v>2040</v>
      </c>
      <c r="S20" s="6">
        <f t="shared" si="1"/>
        <v>43351.208333333328</v>
      </c>
      <c r="T20" s="6">
        <f t="shared" si="2"/>
        <v>43359.208333333328</v>
      </c>
    </row>
    <row r="21" spans="1:20" ht="31" x14ac:dyDescent="0.35">
      <c r="A21">
        <v>830</v>
      </c>
      <c r="B21" t="s">
        <v>1693</v>
      </c>
      <c r="C21" s="3" t="s">
        <v>1694</v>
      </c>
      <c r="D21">
        <v>121600</v>
      </c>
      <c r="E21">
        <v>1424</v>
      </c>
      <c r="F21" s="9">
        <f t="shared" si="3"/>
        <v>1.1710526315789473</v>
      </c>
      <c r="G21" t="s">
        <v>14</v>
      </c>
      <c r="H21">
        <v>22</v>
      </c>
      <c r="I21" t="s">
        <v>21</v>
      </c>
      <c r="J21" t="s">
        <v>22</v>
      </c>
      <c r="K21">
        <v>1514959200</v>
      </c>
      <c r="L21">
        <v>1520056800</v>
      </c>
      <c r="M21" t="b">
        <v>0</v>
      </c>
      <c r="N21" t="b">
        <v>0</v>
      </c>
      <c r="O21" t="s">
        <v>33</v>
      </c>
      <c r="P21">
        <f t="shared" si="0"/>
        <v>64.73</v>
      </c>
      <c r="Q21" t="s">
        <v>2039</v>
      </c>
      <c r="R21" t="s">
        <v>2040</v>
      </c>
      <c r="S21" s="6">
        <f t="shared" si="1"/>
        <v>43103.25</v>
      </c>
      <c r="T21" s="6">
        <f t="shared" si="2"/>
        <v>43162.25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9">
        <f t="shared" si="3"/>
        <v>112.24279210925646</v>
      </c>
      <c r="G22" t="s">
        <v>20</v>
      </c>
      <c r="H22">
        <v>1396</v>
      </c>
      <c r="I22" t="s">
        <v>21</v>
      </c>
      <c r="J22" t="s">
        <v>22</v>
      </c>
      <c r="K22">
        <v>1406523600</v>
      </c>
      <c r="L22">
        <v>1406523600</v>
      </c>
      <c r="M22" t="b">
        <v>0</v>
      </c>
      <c r="N22" t="b">
        <v>0</v>
      </c>
      <c r="O22" t="s">
        <v>53</v>
      </c>
      <c r="P22">
        <f t="shared" si="0"/>
        <v>105.97</v>
      </c>
      <c r="Q22" t="s">
        <v>2041</v>
      </c>
      <c r="R22" t="s">
        <v>2044</v>
      </c>
      <c r="S22" s="6">
        <f t="shared" si="1"/>
        <v>41848.208333333336</v>
      </c>
      <c r="T22" s="6">
        <f t="shared" si="2"/>
        <v>41848.208333333336</v>
      </c>
    </row>
    <row r="23" spans="1:20" x14ac:dyDescent="0.35">
      <c r="A23">
        <v>936</v>
      </c>
      <c r="B23" t="s">
        <v>1246</v>
      </c>
      <c r="C23" s="3" t="s">
        <v>1904</v>
      </c>
      <c r="D23">
        <v>103200</v>
      </c>
      <c r="E23">
        <v>1690</v>
      </c>
      <c r="F23" s="9">
        <f t="shared" si="3"/>
        <v>1.6375968992248062</v>
      </c>
      <c r="G23" t="s">
        <v>14</v>
      </c>
      <c r="H23">
        <v>21</v>
      </c>
      <c r="I23" t="s">
        <v>21</v>
      </c>
      <c r="J23" t="s">
        <v>22</v>
      </c>
      <c r="K23">
        <v>1563771600</v>
      </c>
      <c r="L23">
        <v>1564030800</v>
      </c>
      <c r="M23" t="b">
        <v>1</v>
      </c>
      <c r="N23" t="b">
        <v>0</v>
      </c>
      <c r="O23" t="s">
        <v>33</v>
      </c>
      <c r="P23">
        <f t="shared" si="0"/>
        <v>80.48</v>
      </c>
      <c r="Q23" t="s">
        <v>2039</v>
      </c>
      <c r="R23" t="s">
        <v>2040</v>
      </c>
      <c r="S23" s="6">
        <f t="shared" si="1"/>
        <v>43668.208333333328</v>
      </c>
      <c r="T23" s="6">
        <f t="shared" si="2"/>
        <v>43671.208333333328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9">
        <f t="shared" si="3"/>
        <v>128.07106598984771</v>
      </c>
      <c r="G24" t="s">
        <v>20</v>
      </c>
      <c r="H24">
        <v>890</v>
      </c>
      <c r="I24" t="s">
        <v>21</v>
      </c>
      <c r="J24" t="s">
        <v>22</v>
      </c>
      <c r="K24">
        <v>1522731600</v>
      </c>
      <c r="L24">
        <v>1524027600</v>
      </c>
      <c r="M24" t="b">
        <v>0</v>
      </c>
      <c r="N24" t="b">
        <v>0</v>
      </c>
      <c r="O24" t="s">
        <v>33</v>
      </c>
      <c r="P24">
        <f t="shared" si="0"/>
        <v>85.04</v>
      </c>
      <c r="Q24" t="s">
        <v>2039</v>
      </c>
      <c r="R24" t="s">
        <v>2040</v>
      </c>
      <c r="S24" s="6">
        <f t="shared" si="1"/>
        <v>43193.208333333328</v>
      </c>
      <c r="T24" s="6">
        <f t="shared" si="2"/>
        <v>43208.208333333328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9">
        <f t="shared" si="3"/>
        <v>332.04444444444442</v>
      </c>
      <c r="G25" t="s">
        <v>20</v>
      </c>
      <c r="H25">
        <v>142</v>
      </c>
      <c r="I25" t="s">
        <v>40</v>
      </c>
      <c r="J25" t="s">
        <v>41</v>
      </c>
      <c r="K25">
        <v>1550124000</v>
      </c>
      <c r="L25">
        <v>1554699600</v>
      </c>
      <c r="M25" t="b">
        <v>0</v>
      </c>
      <c r="N25" t="b">
        <v>0</v>
      </c>
      <c r="O25" t="s">
        <v>42</v>
      </c>
      <c r="P25">
        <f t="shared" si="0"/>
        <v>105.23</v>
      </c>
      <c r="Q25" t="s">
        <v>2041</v>
      </c>
      <c r="R25" t="s">
        <v>2042</v>
      </c>
      <c r="S25" s="6">
        <f t="shared" si="1"/>
        <v>43510.25</v>
      </c>
      <c r="T25" s="6">
        <f t="shared" si="2"/>
        <v>43563.208333333328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9">
        <f t="shared" si="3"/>
        <v>112.83225108225108</v>
      </c>
      <c r="G26" t="s">
        <v>20</v>
      </c>
      <c r="H26">
        <v>2673</v>
      </c>
      <c r="I26" t="s">
        <v>21</v>
      </c>
      <c r="J26" t="s">
        <v>22</v>
      </c>
      <c r="K26">
        <v>1403326800</v>
      </c>
      <c r="L26">
        <v>1403499600</v>
      </c>
      <c r="M26" t="b">
        <v>0</v>
      </c>
      <c r="N26" t="b">
        <v>0</v>
      </c>
      <c r="O26" t="s">
        <v>65</v>
      </c>
      <c r="P26">
        <f t="shared" si="0"/>
        <v>39</v>
      </c>
      <c r="Q26" t="s">
        <v>2037</v>
      </c>
      <c r="R26" t="s">
        <v>2046</v>
      </c>
      <c r="S26" s="6">
        <f t="shared" si="1"/>
        <v>41811.208333333336</v>
      </c>
      <c r="T26" s="6">
        <f t="shared" si="2"/>
        <v>41813.208333333336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9">
        <f t="shared" si="3"/>
        <v>216.43636363636364</v>
      </c>
      <c r="G27" t="s">
        <v>20</v>
      </c>
      <c r="H27">
        <v>163</v>
      </c>
      <c r="I27" t="s">
        <v>21</v>
      </c>
      <c r="J27" t="s">
        <v>22</v>
      </c>
      <c r="K27">
        <v>1305694800</v>
      </c>
      <c r="L27">
        <v>1307422800</v>
      </c>
      <c r="M27" t="b">
        <v>0</v>
      </c>
      <c r="N27" t="b">
        <v>1</v>
      </c>
      <c r="O27" t="s">
        <v>89</v>
      </c>
      <c r="P27">
        <f t="shared" si="0"/>
        <v>73.03</v>
      </c>
      <c r="Q27" t="s">
        <v>2050</v>
      </c>
      <c r="R27" t="s">
        <v>2051</v>
      </c>
      <c r="S27" s="6">
        <f t="shared" si="1"/>
        <v>40681.208333333336</v>
      </c>
      <c r="T27" s="6">
        <f t="shared" si="2"/>
        <v>40701.208333333336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9">
        <f t="shared" si="3"/>
        <v>48.199069767441863</v>
      </c>
      <c r="G28" t="s">
        <v>74</v>
      </c>
      <c r="H28">
        <v>1480</v>
      </c>
      <c r="I28" t="s">
        <v>21</v>
      </c>
      <c r="J28" t="s">
        <v>22</v>
      </c>
      <c r="K28">
        <v>1533013200</v>
      </c>
      <c r="L28">
        <v>1535346000</v>
      </c>
      <c r="M28" t="b">
        <v>0</v>
      </c>
      <c r="N28" t="b">
        <v>0</v>
      </c>
      <c r="O28" t="s">
        <v>33</v>
      </c>
      <c r="P28">
        <f t="shared" si="0"/>
        <v>35.01</v>
      </c>
      <c r="Q28" t="s">
        <v>2039</v>
      </c>
      <c r="R28" t="s">
        <v>2040</v>
      </c>
      <c r="S28" s="6">
        <f t="shared" si="1"/>
        <v>43312.208333333328</v>
      </c>
      <c r="T28" s="6">
        <f t="shared" si="2"/>
        <v>43339.208333333328</v>
      </c>
    </row>
    <row r="29" spans="1:20" ht="31" x14ac:dyDescent="0.35">
      <c r="A29">
        <v>50</v>
      </c>
      <c r="B29" t="s">
        <v>146</v>
      </c>
      <c r="C29" s="3" t="s">
        <v>147</v>
      </c>
      <c r="D29">
        <v>100</v>
      </c>
      <c r="E29">
        <v>2</v>
      </c>
      <c r="F29" s="9">
        <f t="shared" si="3"/>
        <v>2</v>
      </c>
      <c r="G29" t="s">
        <v>14</v>
      </c>
      <c r="H29">
        <v>1</v>
      </c>
      <c r="I29" t="s">
        <v>107</v>
      </c>
      <c r="J29" t="s">
        <v>108</v>
      </c>
      <c r="K29">
        <v>1375333200</v>
      </c>
      <c r="L29">
        <v>1377752400</v>
      </c>
      <c r="M29" t="b">
        <v>0</v>
      </c>
      <c r="N29" t="b">
        <v>0</v>
      </c>
      <c r="O29" t="s">
        <v>148</v>
      </c>
      <c r="P29">
        <f t="shared" si="0"/>
        <v>2</v>
      </c>
      <c r="Q29" t="s">
        <v>2035</v>
      </c>
      <c r="R29" t="s">
        <v>2057</v>
      </c>
      <c r="S29" s="6">
        <f t="shared" si="1"/>
        <v>41487.208333333336</v>
      </c>
      <c r="T29" s="6">
        <f t="shared" si="2"/>
        <v>41515.208333333336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9">
        <f t="shared" si="3"/>
        <v>105.22553516819572</v>
      </c>
      <c r="G30" t="s">
        <v>20</v>
      </c>
      <c r="H30">
        <v>2220</v>
      </c>
      <c r="I30" t="s">
        <v>21</v>
      </c>
      <c r="J30" t="s">
        <v>22</v>
      </c>
      <c r="K30">
        <v>1265695200</v>
      </c>
      <c r="L30">
        <v>1267682400</v>
      </c>
      <c r="M30" t="b">
        <v>0</v>
      </c>
      <c r="N30" t="b">
        <v>1</v>
      </c>
      <c r="O30" t="s">
        <v>33</v>
      </c>
      <c r="P30">
        <f t="shared" si="0"/>
        <v>62</v>
      </c>
      <c r="Q30" t="s">
        <v>2039</v>
      </c>
      <c r="R30" t="s">
        <v>2040</v>
      </c>
      <c r="S30" s="6">
        <f t="shared" si="1"/>
        <v>40218.25</v>
      </c>
      <c r="T30" s="6">
        <f t="shared" si="2"/>
        <v>40241.25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9">
        <f t="shared" si="3"/>
        <v>328.89978213507624</v>
      </c>
      <c r="G31" t="s">
        <v>20</v>
      </c>
      <c r="H31">
        <v>1606</v>
      </c>
      <c r="I31" t="s">
        <v>98</v>
      </c>
      <c r="J31" t="s">
        <v>99</v>
      </c>
      <c r="K31">
        <v>1532062800</v>
      </c>
      <c r="L31">
        <v>1535518800</v>
      </c>
      <c r="M31" t="b">
        <v>0</v>
      </c>
      <c r="N31" t="b">
        <v>0</v>
      </c>
      <c r="O31" t="s">
        <v>100</v>
      </c>
      <c r="P31">
        <f t="shared" si="0"/>
        <v>94</v>
      </c>
      <c r="Q31" t="s">
        <v>2041</v>
      </c>
      <c r="R31" t="s">
        <v>2052</v>
      </c>
      <c r="S31" s="6">
        <f t="shared" si="1"/>
        <v>43301.208333333328</v>
      </c>
      <c r="T31" s="6">
        <f t="shared" si="2"/>
        <v>43341.208333333328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9">
        <f t="shared" si="3"/>
        <v>160.61111111111111</v>
      </c>
      <c r="G32" t="s">
        <v>20</v>
      </c>
      <c r="H32">
        <v>129</v>
      </c>
      <c r="I32" t="s">
        <v>21</v>
      </c>
      <c r="J32" t="s">
        <v>22</v>
      </c>
      <c r="K32">
        <v>1558674000</v>
      </c>
      <c r="L32">
        <v>1559106000</v>
      </c>
      <c r="M32" t="b">
        <v>0</v>
      </c>
      <c r="N32" t="b">
        <v>0</v>
      </c>
      <c r="O32" t="s">
        <v>71</v>
      </c>
      <c r="P32">
        <f t="shared" si="0"/>
        <v>112.05</v>
      </c>
      <c r="Q32" t="s">
        <v>2041</v>
      </c>
      <c r="R32" t="s">
        <v>2049</v>
      </c>
      <c r="S32" s="6">
        <f t="shared" si="1"/>
        <v>43609.208333333328</v>
      </c>
      <c r="T32" s="6">
        <f t="shared" si="2"/>
        <v>43614.208333333328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9">
        <f t="shared" si="3"/>
        <v>310</v>
      </c>
      <c r="G33" t="s">
        <v>20</v>
      </c>
      <c r="H33">
        <v>226</v>
      </c>
      <c r="I33" t="s">
        <v>40</v>
      </c>
      <c r="J33" t="s">
        <v>41</v>
      </c>
      <c r="K33">
        <v>1451973600</v>
      </c>
      <c r="L33">
        <v>1454392800</v>
      </c>
      <c r="M33" t="b">
        <v>0</v>
      </c>
      <c r="N33" t="b">
        <v>0</v>
      </c>
      <c r="O33" t="s">
        <v>89</v>
      </c>
      <c r="P33">
        <f t="shared" si="0"/>
        <v>48.01</v>
      </c>
      <c r="Q33" t="s">
        <v>2050</v>
      </c>
      <c r="R33" t="s">
        <v>2051</v>
      </c>
      <c r="S33" s="6">
        <f t="shared" si="1"/>
        <v>42374.25</v>
      </c>
      <c r="T33" s="6">
        <f t="shared" si="2"/>
        <v>42402.25</v>
      </c>
    </row>
    <row r="34" spans="1:20" x14ac:dyDescent="0.35">
      <c r="A34">
        <v>200</v>
      </c>
      <c r="B34" t="s">
        <v>452</v>
      </c>
      <c r="C34" s="3" t="s">
        <v>453</v>
      </c>
      <c r="D34">
        <v>100</v>
      </c>
      <c r="E34">
        <v>2</v>
      </c>
      <c r="F34" s="9">
        <f t="shared" si="3"/>
        <v>2</v>
      </c>
      <c r="G34" t="s">
        <v>14</v>
      </c>
      <c r="H34">
        <v>1</v>
      </c>
      <c r="I34" t="s">
        <v>15</v>
      </c>
      <c r="J34" t="s">
        <v>16</v>
      </c>
      <c r="K34">
        <v>1269493200</v>
      </c>
      <c r="L34">
        <v>1270443600</v>
      </c>
      <c r="M34" t="b">
        <v>0</v>
      </c>
      <c r="N34" t="b">
        <v>0</v>
      </c>
      <c r="O34" t="s">
        <v>33</v>
      </c>
      <c r="P34">
        <f t="shared" si="0"/>
        <v>2</v>
      </c>
      <c r="Q34" t="s">
        <v>2039</v>
      </c>
      <c r="R34" t="s">
        <v>2040</v>
      </c>
      <c r="S34" s="6">
        <f t="shared" si="1"/>
        <v>40262.208333333336</v>
      </c>
      <c r="T34" s="6">
        <f t="shared" si="2"/>
        <v>40273.208333333336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9">
        <f t="shared" si="3"/>
        <v>377.82071713147411</v>
      </c>
      <c r="G35" t="s">
        <v>20</v>
      </c>
      <c r="H35">
        <v>5419</v>
      </c>
      <c r="I35" t="s">
        <v>21</v>
      </c>
      <c r="J35" t="s">
        <v>22</v>
      </c>
      <c r="K35">
        <v>1412485200</v>
      </c>
      <c r="L35">
        <v>1415685600</v>
      </c>
      <c r="M35" t="b">
        <v>0</v>
      </c>
      <c r="N35" t="b">
        <v>0</v>
      </c>
      <c r="O35" t="s">
        <v>33</v>
      </c>
      <c r="P35">
        <f t="shared" si="0"/>
        <v>35</v>
      </c>
      <c r="Q35" t="s">
        <v>2039</v>
      </c>
      <c r="R35" t="s">
        <v>2040</v>
      </c>
      <c r="S35" s="6">
        <f t="shared" si="1"/>
        <v>41917.208333333336</v>
      </c>
      <c r="T35" s="6">
        <f t="shared" si="2"/>
        <v>41954.25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9">
        <f t="shared" si="3"/>
        <v>150.80645161290323</v>
      </c>
      <c r="G36" t="s">
        <v>20</v>
      </c>
      <c r="H36">
        <v>165</v>
      </c>
      <c r="I36" t="s">
        <v>21</v>
      </c>
      <c r="J36" t="s">
        <v>22</v>
      </c>
      <c r="K36">
        <v>1490245200</v>
      </c>
      <c r="L36">
        <v>1490677200</v>
      </c>
      <c r="M36" t="b">
        <v>0</v>
      </c>
      <c r="N36" t="b">
        <v>0</v>
      </c>
      <c r="O36" t="s">
        <v>42</v>
      </c>
      <c r="P36">
        <f t="shared" si="0"/>
        <v>85</v>
      </c>
      <c r="Q36" t="s">
        <v>2041</v>
      </c>
      <c r="R36" t="s">
        <v>2042</v>
      </c>
      <c r="S36" s="6">
        <f t="shared" si="1"/>
        <v>42817.208333333328</v>
      </c>
      <c r="T36" s="6">
        <f t="shared" si="2"/>
        <v>42822.208333333328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9">
        <f t="shared" si="3"/>
        <v>150.30119521912351</v>
      </c>
      <c r="G37" t="s">
        <v>20</v>
      </c>
      <c r="H37">
        <v>1965</v>
      </c>
      <c r="I37" t="s">
        <v>36</v>
      </c>
      <c r="J37" t="s">
        <v>37</v>
      </c>
      <c r="K37">
        <v>1547877600</v>
      </c>
      <c r="L37">
        <v>1551506400</v>
      </c>
      <c r="M37" t="b">
        <v>0</v>
      </c>
      <c r="N37" t="b">
        <v>1</v>
      </c>
      <c r="O37" t="s">
        <v>53</v>
      </c>
      <c r="P37">
        <f t="shared" si="0"/>
        <v>95.99</v>
      </c>
      <c r="Q37" t="s">
        <v>2041</v>
      </c>
      <c r="R37" t="s">
        <v>2044</v>
      </c>
      <c r="S37" s="6">
        <f t="shared" si="1"/>
        <v>43484.25</v>
      </c>
      <c r="T37" s="6">
        <f t="shared" si="2"/>
        <v>43526.25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9">
        <f t="shared" si="3"/>
        <v>157.28571428571428</v>
      </c>
      <c r="G38" t="s">
        <v>20</v>
      </c>
      <c r="H38">
        <v>16</v>
      </c>
      <c r="I38" t="s">
        <v>21</v>
      </c>
      <c r="J38" t="s">
        <v>22</v>
      </c>
      <c r="K38">
        <v>1298700000</v>
      </c>
      <c r="L38">
        <v>1300856400</v>
      </c>
      <c r="M38" t="b">
        <v>0</v>
      </c>
      <c r="N38" t="b">
        <v>0</v>
      </c>
      <c r="O38" t="s">
        <v>33</v>
      </c>
      <c r="P38">
        <f t="shared" si="0"/>
        <v>68.81</v>
      </c>
      <c r="Q38" t="s">
        <v>2039</v>
      </c>
      <c r="R38" t="s">
        <v>2040</v>
      </c>
      <c r="S38" s="6">
        <f t="shared" si="1"/>
        <v>40600.25</v>
      </c>
      <c r="T38" s="6">
        <f t="shared" si="2"/>
        <v>40625.208333333336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9">
        <f t="shared" si="3"/>
        <v>139.98765432098764</v>
      </c>
      <c r="G39" t="s">
        <v>20</v>
      </c>
      <c r="H39">
        <v>107</v>
      </c>
      <c r="I39" t="s">
        <v>21</v>
      </c>
      <c r="J39" t="s">
        <v>22</v>
      </c>
      <c r="K39">
        <v>1570338000</v>
      </c>
      <c r="L39">
        <v>1573192800</v>
      </c>
      <c r="M39" t="b">
        <v>0</v>
      </c>
      <c r="N39" t="b">
        <v>1</v>
      </c>
      <c r="O39" t="s">
        <v>119</v>
      </c>
      <c r="P39">
        <f t="shared" si="0"/>
        <v>105.97</v>
      </c>
      <c r="Q39" t="s">
        <v>2047</v>
      </c>
      <c r="R39" t="s">
        <v>2053</v>
      </c>
      <c r="S39" s="6">
        <f t="shared" si="1"/>
        <v>43744.208333333328</v>
      </c>
      <c r="T39" s="6">
        <f t="shared" si="2"/>
        <v>43777.25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9">
        <f t="shared" si="3"/>
        <v>325.32258064516128</v>
      </c>
      <c r="G40" t="s">
        <v>20</v>
      </c>
      <c r="H40">
        <v>134</v>
      </c>
      <c r="I40" t="s">
        <v>21</v>
      </c>
      <c r="J40" t="s">
        <v>22</v>
      </c>
      <c r="K40">
        <v>1287378000</v>
      </c>
      <c r="L40">
        <v>1287810000</v>
      </c>
      <c r="M40" t="b">
        <v>0</v>
      </c>
      <c r="N40" t="b">
        <v>0</v>
      </c>
      <c r="O40" t="s">
        <v>122</v>
      </c>
      <c r="P40">
        <f t="shared" si="0"/>
        <v>75.260000000000005</v>
      </c>
      <c r="Q40" t="s">
        <v>2054</v>
      </c>
      <c r="R40" t="s">
        <v>2055</v>
      </c>
      <c r="S40" s="6">
        <f t="shared" si="1"/>
        <v>40469.208333333336</v>
      </c>
      <c r="T40" s="6">
        <f t="shared" si="2"/>
        <v>40474.208333333336</v>
      </c>
    </row>
    <row r="41" spans="1:20" ht="31" x14ac:dyDescent="0.35">
      <c r="A41">
        <v>400</v>
      </c>
      <c r="B41" t="s">
        <v>851</v>
      </c>
      <c r="C41" s="3" t="s">
        <v>852</v>
      </c>
      <c r="D41">
        <v>100</v>
      </c>
      <c r="E41">
        <v>2</v>
      </c>
      <c r="F41" s="9">
        <f t="shared" si="3"/>
        <v>2</v>
      </c>
      <c r="G41" t="s">
        <v>14</v>
      </c>
      <c r="H41">
        <v>1</v>
      </c>
      <c r="I41" t="s">
        <v>21</v>
      </c>
      <c r="J41" t="s">
        <v>22</v>
      </c>
      <c r="K41">
        <v>1376629200</v>
      </c>
      <c r="L41">
        <v>1378530000</v>
      </c>
      <c r="M41" t="b">
        <v>0</v>
      </c>
      <c r="N41" t="b">
        <v>1</v>
      </c>
      <c r="O41" t="s">
        <v>122</v>
      </c>
      <c r="P41">
        <f t="shared" si="0"/>
        <v>2</v>
      </c>
      <c r="Q41" t="s">
        <v>2054</v>
      </c>
      <c r="R41" t="s">
        <v>2055</v>
      </c>
      <c r="S41" s="6">
        <f t="shared" si="1"/>
        <v>41502.208333333336</v>
      </c>
      <c r="T41" s="6">
        <f t="shared" si="2"/>
        <v>41524.208333333336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9">
        <f t="shared" si="3"/>
        <v>169.06818181818181</v>
      </c>
      <c r="G42" t="s">
        <v>20</v>
      </c>
      <c r="H42">
        <v>198</v>
      </c>
      <c r="I42" t="s">
        <v>21</v>
      </c>
      <c r="J42" t="s">
        <v>22</v>
      </c>
      <c r="K42">
        <v>1275714000</v>
      </c>
      <c r="L42">
        <v>1277355600</v>
      </c>
      <c r="M42" t="b">
        <v>0</v>
      </c>
      <c r="N42" t="b">
        <v>1</v>
      </c>
      <c r="O42" t="s">
        <v>65</v>
      </c>
      <c r="P42">
        <f t="shared" si="0"/>
        <v>75.14</v>
      </c>
      <c r="Q42" t="s">
        <v>2037</v>
      </c>
      <c r="R42" t="s">
        <v>2046</v>
      </c>
      <c r="S42" s="6">
        <f t="shared" si="1"/>
        <v>40334.208333333336</v>
      </c>
      <c r="T42" s="6">
        <f t="shared" si="2"/>
        <v>40353.208333333336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9">
        <f t="shared" si="3"/>
        <v>212.92857142857142</v>
      </c>
      <c r="G43" t="s">
        <v>20</v>
      </c>
      <c r="H43">
        <v>111</v>
      </c>
      <c r="I43" t="s">
        <v>107</v>
      </c>
      <c r="J43" t="s">
        <v>108</v>
      </c>
      <c r="K43">
        <v>1346734800</v>
      </c>
      <c r="L43">
        <v>1348981200</v>
      </c>
      <c r="M43" t="b">
        <v>0</v>
      </c>
      <c r="N43" t="b">
        <v>1</v>
      </c>
      <c r="O43" t="s">
        <v>23</v>
      </c>
      <c r="P43">
        <f t="shared" si="0"/>
        <v>107.42</v>
      </c>
      <c r="Q43" t="s">
        <v>2035</v>
      </c>
      <c r="R43" t="s">
        <v>2036</v>
      </c>
      <c r="S43" s="6">
        <f t="shared" si="1"/>
        <v>41156.208333333336</v>
      </c>
      <c r="T43" s="6">
        <f t="shared" si="2"/>
        <v>41182.208333333336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9">
        <f t="shared" si="3"/>
        <v>443.94444444444446</v>
      </c>
      <c r="G44" t="s">
        <v>20</v>
      </c>
      <c r="H44">
        <v>222</v>
      </c>
      <c r="I44" t="s">
        <v>21</v>
      </c>
      <c r="J44" t="s">
        <v>22</v>
      </c>
      <c r="K44">
        <v>1309755600</v>
      </c>
      <c r="L44">
        <v>1310533200</v>
      </c>
      <c r="M44" t="b">
        <v>0</v>
      </c>
      <c r="N44" t="b">
        <v>0</v>
      </c>
      <c r="O44" t="s">
        <v>17</v>
      </c>
      <c r="P44">
        <f t="shared" si="0"/>
        <v>36</v>
      </c>
      <c r="Q44" t="s">
        <v>2033</v>
      </c>
      <c r="R44" t="s">
        <v>2034</v>
      </c>
      <c r="S44" s="6">
        <f t="shared" si="1"/>
        <v>40728.208333333336</v>
      </c>
      <c r="T44" s="6">
        <f t="shared" si="2"/>
        <v>40737.208333333336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9">
        <f t="shared" si="3"/>
        <v>185.9390243902439</v>
      </c>
      <c r="G45" t="s">
        <v>20</v>
      </c>
      <c r="H45">
        <v>6212</v>
      </c>
      <c r="I45" t="s">
        <v>21</v>
      </c>
      <c r="J45" t="s">
        <v>22</v>
      </c>
      <c r="K45">
        <v>1406178000</v>
      </c>
      <c r="L45">
        <v>1407560400</v>
      </c>
      <c r="M45" t="b">
        <v>0</v>
      </c>
      <c r="N45" t="b">
        <v>0</v>
      </c>
      <c r="O45" t="s">
        <v>133</v>
      </c>
      <c r="P45">
        <f t="shared" si="0"/>
        <v>27</v>
      </c>
      <c r="Q45" t="s">
        <v>2047</v>
      </c>
      <c r="R45" t="s">
        <v>2056</v>
      </c>
      <c r="S45" s="6">
        <f t="shared" si="1"/>
        <v>41844.208333333336</v>
      </c>
      <c r="T45" s="6">
        <f t="shared" si="2"/>
        <v>41860.208333333336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9">
        <f t="shared" si="3"/>
        <v>658.8125</v>
      </c>
      <c r="G46" t="s">
        <v>20</v>
      </c>
      <c r="H46">
        <v>98</v>
      </c>
      <c r="I46" t="s">
        <v>36</v>
      </c>
      <c r="J46" t="s">
        <v>37</v>
      </c>
      <c r="K46">
        <v>1552798800</v>
      </c>
      <c r="L46">
        <v>1552885200</v>
      </c>
      <c r="M46" t="b">
        <v>0</v>
      </c>
      <c r="N46" t="b">
        <v>0</v>
      </c>
      <c r="O46" t="s">
        <v>119</v>
      </c>
      <c r="P46">
        <f t="shared" si="0"/>
        <v>107.56</v>
      </c>
      <c r="Q46" t="s">
        <v>2047</v>
      </c>
      <c r="R46" t="s">
        <v>2053</v>
      </c>
      <c r="S46" s="6">
        <f t="shared" si="1"/>
        <v>43541.208333333328</v>
      </c>
      <c r="T46" s="6">
        <f t="shared" si="2"/>
        <v>43542.208333333328</v>
      </c>
    </row>
    <row r="47" spans="1:20" x14ac:dyDescent="0.35">
      <c r="A47">
        <v>650</v>
      </c>
      <c r="B47" t="s">
        <v>1342</v>
      </c>
      <c r="C47" s="3" t="s">
        <v>1343</v>
      </c>
      <c r="D47">
        <v>100</v>
      </c>
      <c r="E47">
        <v>2</v>
      </c>
      <c r="F47" s="9">
        <f t="shared" si="3"/>
        <v>2</v>
      </c>
      <c r="G47" t="s">
        <v>14</v>
      </c>
      <c r="H47">
        <v>1</v>
      </c>
      <c r="I47" t="s">
        <v>21</v>
      </c>
      <c r="J47" t="s">
        <v>22</v>
      </c>
      <c r="K47">
        <v>1404795600</v>
      </c>
      <c r="L47">
        <v>1407128400</v>
      </c>
      <c r="M47" t="b">
        <v>0</v>
      </c>
      <c r="N47" t="b">
        <v>0</v>
      </c>
      <c r="O47" t="s">
        <v>159</v>
      </c>
      <c r="P47">
        <f t="shared" si="0"/>
        <v>2</v>
      </c>
      <c r="Q47" t="s">
        <v>2035</v>
      </c>
      <c r="R47" t="s">
        <v>2058</v>
      </c>
      <c r="S47" s="6">
        <f t="shared" si="1"/>
        <v>41828.208333333336</v>
      </c>
      <c r="T47" s="6">
        <f t="shared" si="2"/>
        <v>41855.208333333336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9">
        <f t="shared" si="3"/>
        <v>114.78378378378379</v>
      </c>
      <c r="G48" t="s">
        <v>20</v>
      </c>
      <c r="H48">
        <v>92</v>
      </c>
      <c r="I48" t="s">
        <v>21</v>
      </c>
      <c r="J48" t="s">
        <v>22</v>
      </c>
      <c r="K48">
        <v>1278565200</v>
      </c>
      <c r="L48">
        <v>1280552400</v>
      </c>
      <c r="M48" t="b">
        <v>0</v>
      </c>
      <c r="N48" t="b">
        <v>0</v>
      </c>
      <c r="O48" t="s">
        <v>23</v>
      </c>
      <c r="P48">
        <f t="shared" si="0"/>
        <v>46.16</v>
      </c>
      <c r="Q48" t="s">
        <v>2035</v>
      </c>
      <c r="R48" t="s">
        <v>2036</v>
      </c>
      <c r="S48" s="6">
        <f t="shared" si="1"/>
        <v>40367.208333333336</v>
      </c>
      <c r="T48" s="6">
        <f t="shared" si="2"/>
        <v>40390.208333333336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9">
        <f t="shared" si="3"/>
        <v>475.26666666666665</v>
      </c>
      <c r="G49" t="s">
        <v>20</v>
      </c>
      <c r="H49">
        <v>149</v>
      </c>
      <c r="I49" t="s">
        <v>21</v>
      </c>
      <c r="J49" t="s">
        <v>22</v>
      </c>
      <c r="K49">
        <v>1396069200</v>
      </c>
      <c r="L49">
        <v>1398661200</v>
      </c>
      <c r="M49" t="b">
        <v>0</v>
      </c>
      <c r="N49" t="b">
        <v>0</v>
      </c>
      <c r="O49" t="s">
        <v>33</v>
      </c>
      <c r="P49">
        <f t="shared" si="0"/>
        <v>47.85</v>
      </c>
      <c r="Q49" t="s">
        <v>2039</v>
      </c>
      <c r="R49" t="s">
        <v>2040</v>
      </c>
      <c r="S49" s="6">
        <f t="shared" si="1"/>
        <v>41727.208333333336</v>
      </c>
      <c r="T49" s="6">
        <f t="shared" si="2"/>
        <v>41757.208333333336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9">
        <f t="shared" si="3"/>
        <v>386.97297297297297</v>
      </c>
      <c r="G50" t="s">
        <v>20</v>
      </c>
      <c r="H50">
        <v>2431</v>
      </c>
      <c r="I50" t="s">
        <v>21</v>
      </c>
      <c r="J50" t="s">
        <v>22</v>
      </c>
      <c r="K50">
        <v>1435208400</v>
      </c>
      <c r="L50">
        <v>1436245200</v>
      </c>
      <c r="M50" t="b">
        <v>0</v>
      </c>
      <c r="N50" t="b">
        <v>0</v>
      </c>
      <c r="O50" t="s">
        <v>33</v>
      </c>
      <c r="P50">
        <f t="shared" si="0"/>
        <v>53.01</v>
      </c>
      <c r="Q50" t="s">
        <v>2039</v>
      </c>
      <c r="R50" t="s">
        <v>2040</v>
      </c>
      <c r="S50" s="6">
        <f t="shared" si="1"/>
        <v>42180.208333333328</v>
      </c>
      <c r="T50" s="6">
        <f t="shared" si="2"/>
        <v>42192.208333333328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9">
        <f t="shared" si="3"/>
        <v>189.625</v>
      </c>
      <c r="G51" t="s">
        <v>20</v>
      </c>
      <c r="H51">
        <v>303</v>
      </c>
      <c r="I51" t="s">
        <v>21</v>
      </c>
      <c r="J51" t="s">
        <v>22</v>
      </c>
      <c r="K51">
        <v>1571547600</v>
      </c>
      <c r="L51">
        <v>1575439200</v>
      </c>
      <c r="M51" t="b">
        <v>0</v>
      </c>
      <c r="N51" t="b">
        <v>0</v>
      </c>
      <c r="O51" t="s">
        <v>23</v>
      </c>
      <c r="P51">
        <f t="shared" si="0"/>
        <v>45.06</v>
      </c>
      <c r="Q51" t="s">
        <v>2035</v>
      </c>
      <c r="R51" t="s">
        <v>2036</v>
      </c>
      <c r="S51" s="6">
        <f t="shared" si="1"/>
        <v>43758.208333333328</v>
      </c>
      <c r="T51" s="6">
        <f t="shared" si="2"/>
        <v>43803.25</v>
      </c>
    </row>
    <row r="52" spans="1:20" x14ac:dyDescent="0.35">
      <c r="A52">
        <v>900</v>
      </c>
      <c r="B52" t="s">
        <v>1832</v>
      </c>
      <c r="C52" s="3" t="s">
        <v>1833</v>
      </c>
      <c r="D52">
        <v>100</v>
      </c>
      <c r="E52">
        <v>2</v>
      </c>
      <c r="F52" s="9">
        <f t="shared" si="3"/>
        <v>2</v>
      </c>
      <c r="G52" t="s">
        <v>14</v>
      </c>
      <c r="H52">
        <v>1</v>
      </c>
      <c r="I52" t="s">
        <v>21</v>
      </c>
      <c r="J52" t="s">
        <v>22</v>
      </c>
      <c r="K52">
        <v>1411102800</v>
      </c>
      <c r="L52">
        <v>1411189200</v>
      </c>
      <c r="M52" t="b">
        <v>0</v>
      </c>
      <c r="N52" t="b">
        <v>1</v>
      </c>
      <c r="O52" t="s">
        <v>28</v>
      </c>
      <c r="P52">
        <f t="shared" si="0"/>
        <v>2</v>
      </c>
      <c r="Q52" t="s">
        <v>2037</v>
      </c>
      <c r="R52" t="s">
        <v>2038</v>
      </c>
      <c r="S52" s="6">
        <f t="shared" si="1"/>
        <v>41901.208333333336</v>
      </c>
      <c r="T52" s="6">
        <f t="shared" si="2"/>
        <v>41902.208333333336</v>
      </c>
    </row>
    <row r="53" spans="1:20" x14ac:dyDescent="0.35">
      <c r="A53">
        <v>738</v>
      </c>
      <c r="B53" t="s">
        <v>1032</v>
      </c>
      <c r="C53" s="3" t="s">
        <v>1514</v>
      </c>
      <c r="D53">
        <v>74700</v>
      </c>
      <c r="E53">
        <v>1557</v>
      </c>
      <c r="F53" s="9">
        <f t="shared" si="3"/>
        <v>2.0843373493975905</v>
      </c>
      <c r="G53" t="s">
        <v>14</v>
      </c>
      <c r="H53">
        <v>15</v>
      </c>
      <c r="I53" t="s">
        <v>21</v>
      </c>
      <c r="J53" t="s">
        <v>22</v>
      </c>
      <c r="K53">
        <v>1416117600</v>
      </c>
      <c r="L53">
        <v>1418018400</v>
      </c>
      <c r="M53" t="b">
        <v>0</v>
      </c>
      <c r="N53" t="b">
        <v>1</v>
      </c>
      <c r="O53" t="s">
        <v>33</v>
      </c>
      <c r="P53">
        <f t="shared" si="0"/>
        <v>103.8</v>
      </c>
      <c r="Q53" t="s">
        <v>2039</v>
      </c>
      <c r="R53" t="s">
        <v>2040</v>
      </c>
      <c r="S53" s="6">
        <f t="shared" si="1"/>
        <v>41959.25</v>
      </c>
      <c r="T53" s="6">
        <f t="shared" si="2"/>
        <v>41981.25</v>
      </c>
    </row>
    <row r="54" spans="1:20" x14ac:dyDescent="0.35">
      <c r="A54">
        <v>542</v>
      </c>
      <c r="B54" t="s">
        <v>1129</v>
      </c>
      <c r="C54" s="3" t="s">
        <v>1130</v>
      </c>
      <c r="D54">
        <v>77000</v>
      </c>
      <c r="E54">
        <v>1930</v>
      </c>
      <c r="F54" s="9">
        <f t="shared" si="3"/>
        <v>2.5064935064935066</v>
      </c>
      <c r="G54" t="s">
        <v>14</v>
      </c>
      <c r="H54">
        <v>49</v>
      </c>
      <c r="I54" t="s">
        <v>40</v>
      </c>
      <c r="J54" t="s">
        <v>41</v>
      </c>
      <c r="K54">
        <v>1453442400</v>
      </c>
      <c r="L54">
        <v>1456034400</v>
      </c>
      <c r="M54" t="b">
        <v>0</v>
      </c>
      <c r="N54" t="b">
        <v>0</v>
      </c>
      <c r="O54" t="s">
        <v>60</v>
      </c>
      <c r="P54">
        <f t="shared" si="0"/>
        <v>39.39</v>
      </c>
      <c r="Q54" t="s">
        <v>2035</v>
      </c>
      <c r="R54" t="s">
        <v>2045</v>
      </c>
      <c r="S54" s="6">
        <f t="shared" si="1"/>
        <v>42391.25</v>
      </c>
      <c r="T54" s="6">
        <f t="shared" si="2"/>
        <v>42421.25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9">
        <f t="shared" si="3"/>
        <v>140.40909090909091</v>
      </c>
      <c r="G55" t="s">
        <v>20</v>
      </c>
      <c r="H55">
        <v>209</v>
      </c>
      <c r="I55" t="s">
        <v>21</v>
      </c>
      <c r="J55" t="s">
        <v>22</v>
      </c>
      <c r="K55">
        <v>1400562000</v>
      </c>
      <c r="L55">
        <v>1403931600</v>
      </c>
      <c r="M55" t="b">
        <v>0</v>
      </c>
      <c r="N55" t="b">
        <v>0</v>
      </c>
      <c r="O55" t="s">
        <v>53</v>
      </c>
      <c r="P55">
        <f t="shared" si="0"/>
        <v>59.12</v>
      </c>
      <c r="Q55" t="s">
        <v>2041</v>
      </c>
      <c r="R55" t="s">
        <v>2044</v>
      </c>
      <c r="S55" s="6">
        <f t="shared" si="1"/>
        <v>41779.208333333336</v>
      </c>
      <c r="T55" s="6">
        <f t="shared" si="2"/>
        <v>41818.208333333336</v>
      </c>
    </row>
    <row r="56" spans="1:20" x14ac:dyDescent="0.35">
      <c r="A56">
        <v>170</v>
      </c>
      <c r="B56" t="s">
        <v>392</v>
      </c>
      <c r="C56" s="3" t="s">
        <v>393</v>
      </c>
      <c r="D56">
        <v>188100</v>
      </c>
      <c r="E56">
        <v>5528</v>
      </c>
      <c r="F56" s="9">
        <f t="shared" si="3"/>
        <v>2.93886230728336</v>
      </c>
      <c r="G56" t="s">
        <v>14</v>
      </c>
      <c r="H56">
        <v>67</v>
      </c>
      <c r="I56" t="s">
        <v>21</v>
      </c>
      <c r="J56" t="s">
        <v>22</v>
      </c>
      <c r="K56">
        <v>1501736400</v>
      </c>
      <c r="L56">
        <v>1502341200</v>
      </c>
      <c r="M56" t="b">
        <v>0</v>
      </c>
      <c r="N56" t="b">
        <v>0</v>
      </c>
      <c r="O56" t="s">
        <v>60</v>
      </c>
      <c r="P56">
        <f t="shared" si="0"/>
        <v>82.51</v>
      </c>
      <c r="Q56" t="s">
        <v>2035</v>
      </c>
      <c r="R56" t="s">
        <v>2045</v>
      </c>
      <c r="S56" s="6">
        <f t="shared" si="1"/>
        <v>42950.208333333328</v>
      </c>
      <c r="T56" s="6">
        <f t="shared" si="2"/>
        <v>42957.208333333328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9">
        <f t="shared" si="3"/>
        <v>177.96969696969697</v>
      </c>
      <c r="G57" t="s">
        <v>20</v>
      </c>
      <c r="H57">
        <v>131</v>
      </c>
      <c r="I57" t="s">
        <v>21</v>
      </c>
      <c r="J57" t="s">
        <v>22</v>
      </c>
      <c r="K57">
        <v>1532926800</v>
      </c>
      <c r="L57">
        <v>1533358800</v>
      </c>
      <c r="M57" t="b">
        <v>0</v>
      </c>
      <c r="N57" t="b">
        <v>0</v>
      </c>
      <c r="O57" t="s">
        <v>159</v>
      </c>
      <c r="P57">
        <f t="shared" si="0"/>
        <v>89.66</v>
      </c>
      <c r="Q57" t="s">
        <v>2035</v>
      </c>
      <c r="R57" t="s">
        <v>2058</v>
      </c>
      <c r="S57" s="6">
        <f t="shared" si="1"/>
        <v>43311.208333333328</v>
      </c>
      <c r="T57" s="6">
        <f t="shared" si="2"/>
        <v>43316.208333333328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9">
        <f t="shared" si="3"/>
        <v>143.66249999999999</v>
      </c>
      <c r="G58" t="s">
        <v>20</v>
      </c>
      <c r="H58">
        <v>164</v>
      </c>
      <c r="I58" t="s">
        <v>21</v>
      </c>
      <c r="J58" t="s">
        <v>22</v>
      </c>
      <c r="K58">
        <v>1420869600</v>
      </c>
      <c r="L58">
        <v>1421474400</v>
      </c>
      <c r="M58" t="b">
        <v>0</v>
      </c>
      <c r="N58" t="b">
        <v>0</v>
      </c>
      <c r="O58" t="s">
        <v>65</v>
      </c>
      <c r="P58">
        <f t="shared" si="0"/>
        <v>70.08</v>
      </c>
      <c r="Q58" t="s">
        <v>2037</v>
      </c>
      <c r="R58" t="s">
        <v>2046</v>
      </c>
      <c r="S58" s="6">
        <f t="shared" si="1"/>
        <v>42014.25</v>
      </c>
      <c r="T58" s="6">
        <f t="shared" si="2"/>
        <v>42021.25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9">
        <f t="shared" si="3"/>
        <v>215.27586206896552</v>
      </c>
      <c r="G59" t="s">
        <v>20</v>
      </c>
      <c r="H59">
        <v>201</v>
      </c>
      <c r="I59" t="s">
        <v>21</v>
      </c>
      <c r="J59" t="s">
        <v>22</v>
      </c>
      <c r="K59">
        <v>1504242000</v>
      </c>
      <c r="L59">
        <v>1505278800</v>
      </c>
      <c r="M59" t="b">
        <v>0</v>
      </c>
      <c r="N59" t="b">
        <v>0</v>
      </c>
      <c r="O59" t="s">
        <v>89</v>
      </c>
      <c r="P59">
        <f t="shared" si="0"/>
        <v>31.06</v>
      </c>
      <c r="Q59" t="s">
        <v>2050</v>
      </c>
      <c r="R59" t="s">
        <v>2051</v>
      </c>
      <c r="S59" s="6">
        <f t="shared" si="1"/>
        <v>42979.208333333328</v>
      </c>
      <c r="T59" s="6">
        <f t="shared" si="2"/>
        <v>42991.208333333328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9">
        <f t="shared" si="3"/>
        <v>227.11111111111111</v>
      </c>
      <c r="G60" t="s">
        <v>20</v>
      </c>
      <c r="H60">
        <v>211</v>
      </c>
      <c r="I60" t="s">
        <v>21</v>
      </c>
      <c r="J60" t="s">
        <v>22</v>
      </c>
      <c r="K60">
        <v>1442811600</v>
      </c>
      <c r="L60">
        <v>1443934800</v>
      </c>
      <c r="M60" t="b">
        <v>0</v>
      </c>
      <c r="N60" t="b">
        <v>0</v>
      </c>
      <c r="O60" t="s">
        <v>33</v>
      </c>
      <c r="P60">
        <f t="shared" si="0"/>
        <v>29.06</v>
      </c>
      <c r="Q60" t="s">
        <v>2039</v>
      </c>
      <c r="R60" t="s">
        <v>2040</v>
      </c>
      <c r="S60" s="6">
        <f t="shared" si="1"/>
        <v>42268.208333333328</v>
      </c>
      <c r="T60" s="6">
        <f t="shared" si="2"/>
        <v>42281.208333333328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9">
        <f t="shared" si="3"/>
        <v>275.07142857142856</v>
      </c>
      <c r="G61" t="s">
        <v>20</v>
      </c>
      <c r="H61">
        <v>128</v>
      </c>
      <c r="I61" t="s">
        <v>21</v>
      </c>
      <c r="J61" t="s">
        <v>22</v>
      </c>
      <c r="K61">
        <v>1497243600</v>
      </c>
      <c r="L61">
        <v>1498539600</v>
      </c>
      <c r="M61" t="b">
        <v>0</v>
      </c>
      <c r="N61" t="b">
        <v>1</v>
      </c>
      <c r="O61" t="s">
        <v>33</v>
      </c>
      <c r="P61">
        <f t="shared" si="0"/>
        <v>30.09</v>
      </c>
      <c r="Q61" t="s">
        <v>2039</v>
      </c>
      <c r="R61" t="s">
        <v>2040</v>
      </c>
      <c r="S61" s="6">
        <f t="shared" si="1"/>
        <v>42898.208333333328</v>
      </c>
      <c r="T61" s="6">
        <f t="shared" si="2"/>
        <v>42913.208333333328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9">
        <f t="shared" si="3"/>
        <v>144.37048832271762</v>
      </c>
      <c r="G62" t="s">
        <v>20</v>
      </c>
      <c r="H62">
        <v>1600</v>
      </c>
      <c r="I62" t="s">
        <v>15</v>
      </c>
      <c r="J62" t="s">
        <v>16</v>
      </c>
      <c r="K62">
        <v>1342501200</v>
      </c>
      <c r="L62">
        <v>1342760400</v>
      </c>
      <c r="M62" t="b">
        <v>0</v>
      </c>
      <c r="N62" t="b">
        <v>0</v>
      </c>
      <c r="O62" t="s">
        <v>33</v>
      </c>
      <c r="P62">
        <f t="shared" si="0"/>
        <v>85</v>
      </c>
      <c r="Q62" t="s">
        <v>2039</v>
      </c>
      <c r="R62" t="s">
        <v>2040</v>
      </c>
      <c r="S62" s="6">
        <f t="shared" si="1"/>
        <v>41107.208333333336</v>
      </c>
      <c r="T62" s="6">
        <f t="shared" si="2"/>
        <v>41110.208333333336</v>
      </c>
    </row>
    <row r="63" spans="1:20" x14ac:dyDescent="0.35">
      <c r="A63">
        <v>250</v>
      </c>
      <c r="B63" t="s">
        <v>552</v>
      </c>
      <c r="C63" s="3" t="s">
        <v>553</v>
      </c>
      <c r="D63">
        <v>100</v>
      </c>
      <c r="E63">
        <v>3</v>
      </c>
      <c r="F63" s="9">
        <f t="shared" si="3"/>
        <v>3</v>
      </c>
      <c r="G63" t="s">
        <v>14</v>
      </c>
      <c r="H63">
        <v>1</v>
      </c>
      <c r="I63" t="s">
        <v>21</v>
      </c>
      <c r="J63" t="s">
        <v>22</v>
      </c>
      <c r="K63">
        <v>1264399200</v>
      </c>
      <c r="L63">
        <v>1267423200</v>
      </c>
      <c r="M63" t="b">
        <v>0</v>
      </c>
      <c r="N63" t="b">
        <v>0</v>
      </c>
      <c r="O63" t="s">
        <v>23</v>
      </c>
      <c r="P63">
        <f t="shared" si="0"/>
        <v>3</v>
      </c>
      <c r="Q63" t="s">
        <v>2035</v>
      </c>
      <c r="R63" t="s">
        <v>2036</v>
      </c>
      <c r="S63" s="6">
        <f t="shared" si="1"/>
        <v>40203.25</v>
      </c>
      <c r="T63" s="6">
        <f t="shared" si="2"/>
        <v>40238.25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9">
        <f t="shared" si="3"/>
        <v>722.6</v>
      </c>
      <c r="G64" t="s">
        <v>20</v>
      </c>
      <c r="H64">
        <v>249</v>
      </c>
      <c r="I64" t="s">
        <v>21</v>
      </c>
      <c r="J64" t="s">
        <v>22</v>
      </c>
      <c r="K64">
        <v>1433480400</v>
      </c>
      <c r="L64">
        <v>1433566800</v>
      </c>
      <c r="M64" t="b">
        <v>0</v>
      </c>
      <c r="N64" t="b">
        <v>0</v>
      </c>
      <c r="O64" t="s">
        <v>28</v>
      </c>
      <c r="P64">
        <f t="shared" si="0"/>
        <v>58.04</v>
      </c>
      <c r="Q64" t="s">
        <v>2037</v>
      </c>
      <c r="R64" t="s">
        <v>2038</v>
      </c>
      <c r="S64" s="6">
        <f t="shared" si="1"/>
        <v>42160.208333333328</v>
      </c>
      <c r="T64" s="6">
        <f t="shared" si="2"/>
        <v>42161.208333333328</v>
      </c>
    </row>
    <row r="65" spans="1:20" ht="31" x14ac:dyDescent="0.35">
      <c r="A65">
        <v>700</v>
      </c>
      <c r="B65" t="s">
        <v>1438</v>
      </c>
      <c r="C65" s="3" t="s">
        <v>1439</v>
      </c>
      <c r="D65">
        <v>100</v>
      </c>
      <c r="E65">
        <v>3</v>
      </c>
      <c r="F65" s="9">
        <f t="shared" si="3"/>
        <v>3</v>
      </c>
      <c r="G65" t="s">
        <v>14</v>
      </c>
      <c r="H65">
        <v>1</v>
      </c>
      <c r="I65" t="s">
        <v>21</v>
      </c>
      <c r="J65" t="s">
        <v>22</v>
      </c>
      <c r="K65">
        <v>1264399200</v>
      </c>
      <c r="L65">
        <v>1265695200</v>
      </c>
      <c r="M65" t="b">
        <v>0</v>
      </c>
      <c r="N65" t="b">
        <v>0</v>
      </c>
      <c r="O65" t="s">
        <v>65</v>
      </c>
      <c r="P65">
        <f t="shared" si="0"/>
        <v>3</v>
      </c>
      <c r="Q65" t="s">
        <v>2037</v>
      </c>
      <c r="R65" t="s">
        <v>2046</v>
      </c>
      <c r="S65" s="6">
        <f t="shared" si="1"/>
        <v>40203.25</v>
      </c>
      <c r="T65" s="6">
        <f t="shared" si="2"/>
        <v>40218.25</v>
      </c>
    </row>
    <row r="66" spans="1:20" x14ac:dyDescent="0.35">
      <c r="A66">
        <v>622</v>
      </c>
      <c r="B66" t="s">
        <v>1286</v>
      </c>
      <c r="C66" s="3" t="s">
        <v>1287</v>
      </c>
      <c r="D66">
        <v>189000</v>
      </c>
      <c r="E66">
        <v>5916</v>
      </c>
      <c r="F66" s="9">
        <f t="shared" si="3"/>
        <v>3.1301587301587301</v>
      </c>
      <c r="G66" t="s">
        <v>14</v>
      </c>
      <c r="H66">
        <v>64</v>
      </c>
      <c r="I66" t="s">
        <v>21</v>
      </c>
      <c r="J66" t="s">
        <v>22</v>
      </c>
      <c r="K66">
        <v>1523768400</v>
      </c>
      <c r="L66">
        <v>1526014800</v>
      </c>
      <c r="M66" t="b">
        <v>0</v>
      </c>
      <c r="N66" t="b">
        <v>0</v>
      </c>
      <c r="O66" t="s">
        <v>60</v>
      </c>
      <c r="P66">
        <f t="shared" ref="P66:P129" si="4">IF(E66=0, 0, ROUND(E66/H66,2))</f>
        <v>92.44</v>
      </c>
      <c r="Q66" t="s">
        <v>2035</v>
      </c>
      <c r="R66" t="s">
        <v>2045</v>
      </c>
      <c r="S66" s="6">
        <f t="shared" ref="S66:S129" si="5">(((K66/60)/60)/24)+DATE(1970,1,1)</f>
        <v>43205.208333333328</v>
      </c>
      <c r="T66" s="6">
        <f t="shared" ref="T66:T129" si="6">(((L66/60)/60)/24)+DATE(1970,1,1)</f>
        <v>43231.208333333328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9">
        <f t="shared" ref="F67:F130" si="7">100*E67/D67</f>
        <v>236.14754098360655</v>
      </c>
      <c r="G67" t="s">
        <v>20</v>
      </c>
      <c r="H67">
        <v>236</v>
      </c>
      <c r="I67" t="s">
        <v>21</v>
      </c>
      <c r="J67" t="s">
        <v>22</v>
      </c>
      <c r="K67">
        <v>1296108000</v>
      </c>
      <c r="L67">
        <v>1296712800</v>
      </c>
      <c r="M67" t="b">
        <v>0</v>
      </c>
      <c r="N67" t="b">
        <v>0</v>
      </c>
      <c r="O67" t="s">
        <v>33</v>
      </c>
      <c r="P67">
        <f t="shared" si="4"/>
        <v>61.04</v>
      </c>
      <c r="Q67" t="s">
        <v>2039</v>
      </c>
      <c r="R67" t="s">
        <v>2040</v>
      </c>
      <c r="S67" s="6">
        <f t="shared" si="5"/>
        <v>40570.25</v>
      </c>
      <c r="T67" s="6">
        <f t="shared" si="6"/>
        <v>40577.25</v>
      </c>
    </row>
    <row r="68" spans="1:20" x14ac:dyDescent="0.35">
      <c r="A68">
        <v>204</v>
      </c>
      <c r="B68" t="s">
        <v>460</v>
      </c>
      <c r="C68" s="3" t="s">
        <v>461</v>
      </c>
      <c r="D68">
        <v>75000</v>
      </c>
      <c r="E68">
        <v>2529</v>
      </c>
      <c r="F68" s="9">
        <f t="shared" si="7"/>
        <v>3.3719999999999999</v>
      </c>
      <c r="G68" t="s">
        <v>14</v>
      </c>
      <c r="H68">
        <v>40</v>
      </c>
      <c r="I68" t="s">
        <v>21</v>
      </c>
      <c r="J68" t="s">
        <v>22</v>
      </c>
      <c r="K68">
        <v>1301806800</v>
      </c>
      <c r="L68">
        <v>1302670800</v>
      </c>
      <c r="M68" t="b">
        <v>0</v>
      </c>
      <c r="N68" t="b">
        <v>0</v>
      </c>
      <c r="O68" t="s">
        <v>159</v>
      </c>
      <c r="P68">
        <f t="shared" si="4"/>
        <v>63.23</v>
      </c>
      <c r="Q68" t="s">
        <v>2035</v>
      </c>
      <c r="R68" t="s">
        <v>2058</v>
      </c>
      <c r="S68" s="6">
        <f t="shared" si="5"/>
        <v>40636.208333333336</v>
      </c>
      <c r="T68" s="6">
        <f t="shared" si="6"/>
        <v>40646.208333333336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9">
        <f t="shared" si="7"/>
        <v>162.38567493112947</v>
      </c>
      <c r="G69" t="s">
        <v>20</v>
      </c>
      <c r="H69">
        <v>4065</v>
      </c>
      <c r="I69" t="s">
        <v>40</v>
      </c>
      <c r="J69" t="s">
        <v>41</v>
      </c>
      <c r="K69">
        <v>1264399200</v>
      </c>
      <c r="L69">
        <v>1264831200</v>
      </c>
      <c r="M69" t="b">
        <v>0</v>
      </c>
      <c r="N69" t="b">
        <v>1</v>
      </c>
      <c r="O69" t="s">
        <v>65</v>
      </c>
      <c r="P69">
        <f t="shared" si="4"/>
        <v>29</v>
      </c>
      <c r="Q69" t="s">
        <v>2037</v>
      </c>
      <c r="R69" t="s">
        <v>2046</v>
      </c>
      <c r="S69" s="6">
        <f t="shared" si="5"/>
        <v>40203.25</v>
      </c>
      <c r="T69" s="6">
        <f t="shared" si="6"/>
        <v>40208.25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9">
        <f t="shared" si="7"/>
        <v>254.52631578947367</v>
      </c>
      <c r="G70" t="s">
        <v>20</v>
      </c>
      <c r="H70">
        <v>246</v>
      </c>
      <c r="I70" t="s">
        <v>107</v>
      </c>
      <c r="J70" t="s">
        <v>108</v>
      </c>
      <c r="K70">
        <v>1501131600</v>
      </c>
      <c r="L70">
        <v>1505192400</v>
      </c>
      <c r="M70" t="b">
        <v>0</v>
      </c>
      <c r="N70" t="b">
        <v>1</v>
      </c>
      <c r="O70" t="s">
        <v>33</v>
      </c>
      <c r="P70">
        <f t="shared" si="4"/>
        <v>58.98</v>
      </c>
      <c r="Q70" t="s">
        <v>2039</v>
      </c>
      <c r="R70" t="s">
        <v>2040</v>
      </c>
      <c r="S70" s="6">
        <f t="shared" si="5"/>
        <v>42943.208333333328</v>
      </c>
      <c r="T70" s="6">
        <f t="shared" si="6"/>
        <v>42990.208333333328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9">
        <f t="shared" si="7"/>
        <v>24.063291139240505</v>
      </c>
      <c r="G71" t="s">
        <v>74</v>
      </c>
      <c r="H71">
        <v>17</v>
      </c>
      <c r="I71" t="s">
        <v>21</v>
      </c>
      <c r="J71" t="s">
        <v>22</v>
      </c>
      <c r="K71">
        <v>1292738400</v>
      </c>
      <c r="L71">
        <v>1295676000</v>
      </c>
      <c r="M71" t="b">
        <v>0</v>
      </c>
      <c r="N71" t="b">
        <v>0</v>
      </c>
      <c r="O71" t="s">
        <v>33</v>
      </c>
      <c r="P71">
        <f t="shared" si="4"/>
        <v>111.82</v>
      </c>
      <c r="Q71" t="s">
        <v>2039</v>
      </c>
      <c r="R71" t="s">
        <v>2040</v>
      </c>
      <c r="S71" s="6">
        <f t="shared" si="5"/>
        <v>40531.25</v>
      </c>
      <c r="T71" s="6">
        <f t="shared" si="6"/>
        <v>40565.25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9">
        <f t="shared" si="7"/>
        <v>123.74140625</v>
      </c>
      <c r="G72" t="s">
        <v>20</v>
      </c>
      <c r="H72">
        <v>2475</v>
      </c>
      <c r="I72" t="s">
        <v>107</v>
      </c>
      <c r="J72" t="s">
        <v>108</v>
      </c>
      <c r="K72">
        <v>1288674000</v>
      </c>
      <c r="L72">
        <v>1292911200</v>
      </c>
      <c r="M72" t="b">
        <v>0</v>
      </c>
      <c r="N72" t="b">
        <v>1</v>
      </c>
      <c r="O72" t="s">
        <v>33</v>
      </c>
      <c r="P72">
        <f t="shared" si="4"/>
        <v>64</v>
      </c>
      <c r="Q72" t="s">
        <v>2039</v>
      </c>
      <c r="R72" t="s">
        <v>2040</v>
      </c>
      <c r="S72" s="6">
        <f t="shared" si="5"/>
        <v>40484.208333333336</v>
      </c>
      <c r="T72" s="6">
        <f t="shared" si="6"/>
        <v>40533.25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9">
        <f t="shared" si="7"/>
        <v>108.06666666666666</v>
      </c>
      <c r="G73" t="s">
        <v>20</v>
      </c>
      <c r="H73">
        <v>76</v>
      </c>
      <c r="I73" t="s">
        <v>21</v>
      </c>
      <c r="J73" t="s">
        <v>22</v>
      </c>
      <c r="K73">
        <v>1575093600</v>
      </c>
      <c r="L73">
        <v>1575439200</v>
      </c>
      <c r="M73" t="b">
        <v>0</v>
      </c>
      <c r="N73" t="b">
        <v>0</v>
      </c>
      <c r="O73" t="s">
        <v>33</v>
      </c>
      <c r="P73">
        <f t="shared" si="4"/>
        <v>85.32</v>
      </c>
      <c r="Q73" t="s">
        <v>2039</v>
      </c>
      <c r="R73" t="s">
        <v>2040</v>
      </c>
      <c r="S73" s="6">
        <f t="shared" si="5"/>
        <v>43799.25</v>
      </c>
      <c r="T73" s="6">
        <f t="shared" si="6"/>
        <v>43803.25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9">
        <f t="shared" si="7"/>
        <v>670.33333333333337</v>
      </c>
      <c r="G74" t="s">
        <v>20</v>
      </c>
      <c r="H74">
        <v>54</v>
      </c>
      <c r="I74" t="s">
        <v>21</v>
      </c>
      <c r="J74" t="s">
        <v>22</v>
      </c>
      <c r="K74">
        <v>1435726800</v>
      </c>
      <c r="L74">
        <v>1438837200</v>
      </c>
      <c r="M74" t="b">
        <v>0</v>
      </c>
      <c r="N74" t="b">
        <v>0</v>
      </c>
      <c r="O74" t="s">
        <v>71</v>
      </c>
      <c r="P74">
        <f t="shared" si="4"/>
        <v>74.48</v>
      </c>
      <c r="Q74" t="s">
        <v>2041</v>
      </c>
      <c r="R74" t="s">
        <v>2049</v>
      </c>
      <c r="S74" s="6">
        <f t="shared" si="5"/>
        <v>42186.208333333328</v>
      </c>
      <c r="T74" s="6">
        <f t="shared" si="6"/>
        <v>42222.208333333328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9">
        <f t="shared" si="7"/>
        <v>660.92857142857144</v>
      </c>
      <c r="G75" t="s">
        <v>20</v>
      </c>
      <c r="H75">
        <v>88</v>
      </c>
      <c r="I75" t="s">
        <v>21</v>
      </c>
      <c r="J75" t="s">
        <v>22</v>
      </c>
      <c r="K75">
        <v>1480226400</v>
      </c>
      <c r="L75">
        <v>1480485600</v>
      </c>
      <c r="M75" t="b">
        <v>0</v>
      </c>
      <c r="N75" t="b">
        <v>0</v>
      </c>
      <c r="O75" t="s">
        <v>159</v>
      </c>
      <c r="P75">
        <f t="shared" si="4"/>
        <v>105.15</v>
      </c>
      <c r="Q75" t="s">
        <v>2035</v>
      </c>
      <c r="R75" t="s">
        <v>2058</v>
      </c>
      <c r="S75" s="6">
        <f t="shared" si="5"/>
        <v>42701.25</v>
      </c>
      <c r="T75" s="6">
        <f t="shared" si="6"/>
        <v>42704.25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9">
        <f t="shared" si="7"/>
        <v>122.46153846153847</v>
      </c>
      <c r="G76" t="s">
        <v>20</v>
      </c>
      <c r="H76">
        <v>85</v>
      </c>
      <c r="I76" t="s">
        <v>40</v>
      </c>
      <c r="J76" t="s">
        <v>41</v>
      </c>
      <c r="K76">
        <v>1459054800</v>
      </c>
      <c r="L76">
        <v>1459141200</v>
      </c>
      <c r="M76" t="b">
        <v>0</v>
      </c>
      <c r="N76" t="b">
        <v>0</v>
      </c>
      <c r="O76" t="s">
        <v>148</v>
      </c>
      <c r="P76">
        <f t="shared" si="4"/>
        <v>56.19</v>
      </c>
      <c r="Q76" t="s">
        <v>2035</v>
      </c>
      <c r="R76" t="s">
        <v>2057</v>
      </c>
      <c r="S76" s="6">
        <f t="shared" si="5"/>
        <v>42456.208333333328</v>
      </c>
      <c r="T76" s="6">
        <f t="shared" si="6"/>
        <v>42457.208333333328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9">
        <f t="shared" si="7"/>
        <v>150.57731958762886</v>
      </c>
      <c r="G77" t="s">
        <v>20</v>
      </c>
      <c r="H77">
        <v>170</v>
      </c>
      <c r="I77" t="s">
        <v>21</v>
      </c>
      <c r="J77" t="s">
        <v>22</v>
      </c>
      <c r="K77">
        <v>1531630800</v>
      </c>
      <c r="L77">
        <v>1532322000</v>
      </c>
      <c r="M77" t="b">
        <v>0</v>
      </c>
      <c r="N77" t="b">
        <v>0</v>
      </c>
      <c r="O77" t="s">
        <v>122</v>
      </c>
      <c r="P77">
        <f t="shared" si="4"/>
        <v>85.92</v>
      </c>
      <c r="Q77" t="s">
        <v>2054</v>
      </c>
      <c r="R77" t="s">
        <v>2055</v>
      </c>
      <c r="S77" s="6">
        <f t="shared" si="5"/>
        <v>43296.208333333328</v>
      </c>
      <c r="T77" s="6">
        <f t="shared" si="6"/>
        <v>43304.208333333328</v>
      </c>
    </row>
    <row r="78" spans="1:20" ht="31" x14ac:dyDescent="0.35">
      <c r="A78">
        <v>599</v>
      </c>
      <c r="B78" t="s">
        <v>1240</v>
      </c>
      <c r="C78" s="3" t="s">
        <v>1241</v>
      </c>
      <c r="D78">
        <v>140300</v>
      </c>
      <c r="E78">
        <v>5112</v>
      </c>
      <c r="F78" s="9">
        <f t="shared" si="7"/>
        <v>3.6436208125445475</v>
      </c>
      <c r="G78" t="s">
        <v>14</v>
      </c>
      <c r="H78">
        <v>82</v>
      </c>
      <c r="I78" t="s">
        <v>36</v>
      </c>
      <c r="J78" t="s">
        <v>37</v>
      </c>
      <c r="K78">
        <v>1423720800</v>
      </c>
      <c r="L78">
        <v>1424412000</v>
      </c>
      <c r="M78" t="b">
        <v>0</v>
      </c>
      <c r="N78" t="b">
        <v>0</v>
      </c>
      <c r="O78" t="s">
        <v>42</v>
      </c>
      <c r="P78">
        <f t="shared" si="4"/>
        <v>62.34</v>
      </c>
      <c r="Q78" t="s">
        <v>2041</v>
      </c>
      <c r="R78" t="s">
        <v>2042</v>
      </c>
      <c r="S78" s="6">
        <f t="shared" si="5"/>
        <v>42047.25</v>
      </c>
      <c r="T78" s="6">
        <f t="shared" si="6"/>
        <v>42055.25</v>
      </c>
    </row>
    <row r="79" spans="1:20" x14ac:dyDescent="0.35">
      <c r="A79">
        <v>215</v>
      </c>
      <c r="B79" t="s">
        <v>483</v>
      </c>
      <c r="C79" s="3" t="s">
        <v>484</v>
      </c>
      <c r="D79">
        <v>156800</v>
      </c>
      <c r="E79">
        <v>6024</v>
      </c>
      <c r="F79" s="9">
        <f t="shared" si="7"/>
        <v>3.8418367346938775</v>
      </c>
      <c r="G79" t="s">
        <v>14</v>
      </c>
      <c r="H79">
        <v>143</v>
      </c>
      <c r="I79" t="s">
        <v>21</v>
      </c>
      <c r="J79" t="s">
        <v>22</v>
      </c>
      <c r="K79">
        <v>1550037600</v>
      </c>
      <c r="L79">
        <v>1550210400</v>
      </c>
      <c r="M79" t="b">
        <v>0</v>
      </c>
      <c r="N79" t="b">
        <v>0</v>
      </c>
      <c r="O79" t="s">
        <v>33</v>
      </c>
      <c r="P79">
        <f t="shared" si="4"/>
        <v>42.13</v>
      </c>
      <c r="Q79" t="s">
        <v>2039</v>
      </c>
      <c r="R79" t="s">
        <v>2040</v>
      </c>
      <c r="S79" s="6">
        <f t="shared" si="5"/>
        <v>43509.25</v>
      </c>
      <c r="T79" s="6">
        <f t="shared" si="6"/>
        <v>43511.25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9">
        <f t="shared" si="7"/>
        <v>300.8</v>
      </c>
      <c r="G80" t="s">
        <v>20</v>
      </c>
      <c r="H80">
        <v>330</v>
      </c>
      <c r="I80" t="s">
        <v>21</v>
      </c>
      <c r="J80" t="s">
        <v>22</v>
      </c>
      <c r="K80">
        <v>1523854800</v>
      </c>
      <c r="L80">
        <v>1523941200</v>
      </c>
      <c r="M80" t="b">
        <v>0</v>
      </c>
      <c r="N80" t="b">
        <v>0</v>
      </c>
      <c r="O80" t="s">
        <v>206</v>
      </c>
      <c r="P80">
        <f t="shared" si="4"/>
        <v>41.02</v>
      </c>
      <c r="Q80" t="s">
        <v>2047</v>
      </c>
      <c r="R80" t="s">
        <v>2059</v>
      </c>
      <c r="S80" s="6">
        <f t="shared" si="5"/>
        <v>43206.208333333328</v>
      </c>
      <c r="T80" s="6">
        <f t="shared" si="6"/>
        <v>43207.208333333328</v>
      </c>
    </row>
    <row r="81" spans="1:20" x14ac:dyDescent="0.35">
      <c r="A81">
        <v>450</v>
      </c>
      <c r="B81" t="s">
        <v>948</v>
      </c>
      <c r="C81" s="3" t="s">
        <v>949</v>
      </c>
      <c r="D81">
        <v>100</v>
      </c>
      <c r="E81">
        <v>4</v>
      </c>
      <c r="F81" s="9">
        <f t="shared" si="7"/>
        <v>4</v>
      </c>
      <c r="G81" t="s">
        <v>14</v>
      </c>
      <c r="H81">
        <v>1</v>
      </c>
      <c r="I81" t="s">
        <v>15</v>
      </c>
      <c r="J81" t="s">
        <v>16</v>
      </c>
      <c r="K81">
        <v>1540098000</v>
      </c>
      <c r="L81">
        <v>1542088800</v>
      </c>
      <c r="M81" t="b">
        <v>0</v>
      </c>
      <c r="N81" t="b">
        <v>0</v>
      </c>
      <c r="O81" t="s">
        <v>71</v>
      </c>
      <c r="P81">
        <f t="shared" si="4"/>
        <v>4</v>
      </c>
      <c r="Q81" t="s">
        <v>2041</v>
      </c>
      <c r="R81" t="s">
        <v>2049</v>
      </c>
      <c r="S81" s="6">
        <f t="shared" si="5"/>
        <v>43394.208333333328</v>
      </c>
      <c r="T81" s="6">
        <f t="shared" si="6"/>
        <v>43417.25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9">
        <f t="shared" si="7"/>
        <v>637.4545454545455</v>
      </c>
      <c r="G82" t="s">
        <v>20</v>
      </c>
      <c r="H82">
        <v>127</v>
      </c>
      <c r="I82" t="s">
        <v>21</v>
      </c>
      <c r="J82" t="s">
        <v>22</v>
      </c>
      <c r="K82">
        <v>1503982800</v>
      </c>
      <c r="L82">
        <v>1506574800</v>
      </c>
      <c r="M82" t="b">
        <v>0</v>
      </c>
      <c r="N82" t="b">
        <v>0</v>
      </c>
      <c r="O82" t="s">
        <v>89</v>
      </c>
      <c r="P82">
        <f t="shared" si="4"/>
        <v>55.21</v>
      </c>
      <c r="Q82" t="s">
        <v>2050</v>
      </c>
      <c r="R82" t="s">
        <v>2051</v>
      </c>
      <c r="S82" s="6">
        <f t="shared" si="5"/>
        <v>42976.208333333328</v>
      </c>
      <c r="T82" s="6">
        <f t="shared" si="6"/>
        <v>43006.208333333328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9">
        <f t="shared" si="7"/>
        <v>225.33928571428572</v>
      </c>
      <c r="G83" t="s">
        <v>20</v>
      </c>
      <c r="H83">
        <v>411</v>
      </c>
      <c r="I83" t="s">
        <v>21</v>
      </c>
      <c r="J83" t="s">
        <v>22</v>
      </c>
      <c r="K83">
        <v>1511416800</v>
      </c>
      <c r="L83">
        <v>1513576800</v>
      </c>
      <c r="M83" t="b">
        <v>0</v>
      </c>
      <c r="N83" t="b">
        <v>0</v>
      </c>
      <c r="O83" t="s">
        <v>23</v>
      </c>
      <c r="P83">
        <f t="shared" si="4"/>
        <v>92.11</v>
      </c>
      <c r="Q83" t="s">
        <v>2035</v>
      </c>
      <c r="R83" t="s">
        <v>2036</v>
      </c>
      <c r="S83" s="6">
        <f t="shared" si="5"/>
        <v>43062.25</v>
      </c>
      <c r="T83" s="6">
        <f t="shared" si="6"/>
        <v>43087.25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9">
        <f t="shared" si="7"/>
        <v>1497.3</v>
      </c>
      <c r="G84" t="s">
        <v>20</v>
      </c>
      <c r="H84">
        <v>180</v>
      </c>
      <c r="I84" t="s">
        <v>40</v>
      </c>
      <c r="J84" t="s">
        <v>41</v>
      </c>
      <c r="K84">
        <v>1547704800</v>
      </c>
      <c r="L84">
        <v>1548309600</v>
      </c>
      <c r="M84" t="b">
        <v>0</v>
      </c>
      <c r="N84" t="b">
        <v>1</v>
      </c>
      <c r="O84" t="s">
        <v>89</v>
      </c>
      <c r="P84">
        <f t="shared" si="4"/>
        <v>83.18</v>
      </c>
      <c r="Q84" t="s">
        <v>2050</v>
      </c>
      <c r="R84" t="s">
        <v>2051</v>
      </c>
      <c r="S84" s="6">
        <f t="shared" si="5"/>
        <v>43482.25</v>
      </c>
      <c r="T84" s="6">
        <f t="shared" si="6"/>
        <v>43489.25</v>
      </c>
    </row>
    <row r="85" spans="1:20" x14ac:dyDescent="0.35">
      <c r="A85">
        <v>959</v>
      </c>
      <c r="B85" t="s">
        <v>1948</v>
      </c>
      <c r="C85" s="3" t="s">
        <v>1949</v>
      </c>
      <c r="D85">
        <v>145000</v>
      </c>
      <c r="E85">
        <v>6631</v>
      </c>
      <c r="F85" s="9">
        <f t="shared" si="7"/>
        <v>4.5731034482758623</v>
      </c>
      <c r="G85" t="s">
        <v>14</v>
      </c>
      <c r="H85">
        <v>130</v>
      </c>
      <c r="I85" t="s">
        <v>21</v>
      </c>
      <c r="J85" t="s">
        <v>22</v>
      </c>
      <c r="K85">
        <v>1277701200</v>
      </c>
      <c r="L85">
        <v>1280120400</v>
      </c>
      <c r="M85" t="b">
        <v>0</v>
      </c>
      <c r="N85" t="b">
        <v>0</v>
      </c>
      <c r="O85" t="s">
        <v>206</v>
      </c>
      <c r="P85">
        <f t="shared" si="4"/>
        <v>51.01</v>
      </c>
      <c r="Q85" t="s">
        <v>2047</v>
      </c>
      <c r="R85" t="s">
        <v>2059</v>
      </c>
      <c r="S85" s="6">
        <f t="shared" si="5"/>
        <v>40357.208333333336</v>
      </c>
      <c r="T85" s="6">
        <f t="shared" si="6"/>
        <v>40385.208333333336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9">
        <f t="shared" si="7"/>
        <v>132.36942675159236</v>
      </c>
      <c r="G86" t="s">
        <v>20</v>
      </c>
      <c r="H86">
        <v>374</v>
      </c>
      <c r="I86" t="s">
        <v>21</v>
      </c>
      <c r="J86" t="s">
        <v>22</v>
      </c>
      <c r="K86">
        <v>1343451600</v>
      </c>
      <c r="L86">
        <v>1344315600</v>
      </c>
      <c r="M86" t="b">
        <v>0</v>
      </c>
      <c r="N86" t="b">
        <v>0</v>
      </c>
      <c r="O86" t="s">
        <v>65</v>
      </c>
      <c r="P86">
        <f t="shared" si="4"/>
        <v>111.13</v>
      </c>
      <c r="Q86" t="s">
        <v>2037</v>
      </c>
      <c r="R86" t="s">
        <v>2046</v>
      </c>
      <c r="S86" s="6">
        <f t="shared" si="5"/>
        <v>41118.208333333336</v>
      </c>
      <c r="T86" s="6">
        <f t="shared" si="6"/>
        <v>41128.208333333336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9">
        <f t="shared" si="7"/>
        <v>131.22448979591837</v>
      </c>
      <c r="G87" t="s">
        <v>20</v>
      </c>
      <c r="H87">
        <v>71</v>
      </c>
      <c r="I87" t="s">
        <v>26</v>
      </c>
      <c r="J87" t="s">
        <v>27</v>
      </c>
      <c r="K87">
        <v>1315717200</v>
      </c>
      <c r="L87">
        <v>1316408400</v>
      </c>
      <c r="M87" t="b">
        <v>0</v>
      </c>
      <c r="N87" t="b">
        <v>0</v>
      </c>
      <c r="O87" t="s">
        <v>60</v>
      </c>
      <c r="P87">
        <f t="shared" si="4"/>
        <v>90.56</v>
      </c>
      <c r="Q87" t="s">
        <v>2035</v>
      </c>
      <c r="R87" t="s">
        <v>2045</v>
      </c>
      <c r="S87" s="6">
        <f t="shared" si="5"/>
        <v>40797.208333333336</v>
      </c>
      <c r="T87" s="6">
        <f t="shared" si="6"/>
        <v>40805.208333333336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9">
        <f t="shared" si="7"/>
        <v>167.63513513513513</v>
      </c>
      <c r="G88" t="s">
        <v>20</v>
      </c>
      <c r="H88">
        <v>203</v>
      </c>
      <c r="I88" t="s">
        <v>21</v>
      </c>
      <c r="J88" t="s">
        <v>22</v>
      </c>
      <c r="K88">
        <v>1430715600</v>
      </c>
      <c r="L88">
        <v>1431838800</v>
      </c>
      <c r="M88" t="b">
        <v>1</v>
      </c>
      <c r="N88" t="b">
        <v>0</v>
      </c>
      <c r="O88" t="s">
        <v>33</v>
      </c>
      <c r="P88">
        <f t="shared" si="4"/>
        <v>61.11</v>
      </c>
      <c r="Q88" t="s">
        <v>2039</v>
      </c>
      <c r="R88" t="s">
        <v>2040</v>
      </c>
      <c r="S88" s="6">
        <f t="shared" si="5"/>
        <v>42128.208333333328</v>
      </c>
      <c r="T88" s="6">
        <f t="shared" si="6"/>
        <v>42141.208333333328</v>
      </c>
    </row>
    <row r="89" spans="1:20" x14ac:dyDescent="0.35">
      <c r="A89">
        <v>300</v>
      </c>
      <c r="B89" t="s">
        <v>652</v>
      </c>
      <c r="C89" s="3" t="s">
        <v>653</v>
      </c>
      <c r="D89">
        <v>100</v>
      </c>
      <c r="E89">
        <v>5</v>
      </c>
      <c r="F89" s="9">
        <f t="shared" si="7"/>
        <v>5</v>
      </c>
      <c r="G89" t="s">
        <v>14</v>
      </c>
      <c r="H89">
        <v>1</v>
      </c>
      <c r="I89" t="s">
        <v>36</v>
      </c>
      <c r="J89" t="s">
        <v>37</v>
      </c>
      <c r="K89">
        <v>1504069200</v>
      </c>
      <c r="L89">
        <v>1504155600</v>
      </c>
      <c r="M89" t="b">
        <v>0</v>
      </c>
      <c r="N89" t="b">
        <v>1</v>
      </c>
      <c r="O89" t="s">
        <v>68</v>
      </c>
      <c r="P89">
        <f t="shared" si="4"/>
        <v>5</v>
      </c>
      <c r="Q89" t="s">
        <v>2047</v>
      </c>
      <c r="R89" t="s">
        <v>2048</v>
      </c>
      <c r="S89" s="6">
        <f t="shared" si="5"/>
        <v>42977.208333333328</v>
      </c>
      <c r="T89" s="6">
        <f t="shared" si="6"/>
        <v>42978.208333333328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9">
        <f t="shared" si="7"/>
        <v>260.75</v>
      </c>
      <c r="G90" t="s">
        <v>20</v>
      </c>
      <c r="H90">
        <v>113</v>
      </c>
      <c r="I90" t="s">
        <v>21</v>
      </c>
      <c r="J90" t="s">
        <v>22</v>
      </c>
      <c r="K90">
        <v>1429160400</v>
      </c>
      <c r="L90">
        <v>1431061200</v>
      </c>
      <c r="M90" t="b">
        <v>0</v>
      </c>
      <c r="N90" t="b">
        <v>0</v>
      </c>
      <c r="O90" t="s">
        <v>206</v>
      </c>
      <c r="P90">
        <f t="shared" si="4"/>
        <v>110.76</v>
      </c>
      <c r="Q90" t="s">
        <v>2047</v>
      </c>
      <c r="R90" t="s">
        <v>2059</v>
      </c>
      <c r="S90" s="6">
        <f t="shared" si="5"/>
        <v>42110.208333333328</v>
      </c>
      <c r="T90" s="6">
        <f t="shared" si="6"/>
        <v>42132.208333333328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9">
        <f t="shared" si="7"/>
        <v>252.58823529411765</v>
      </c>
      <c r="G91" t="s">
        <v>20</v>
      </c>
      <c r="H91">
        <v>96</v>
      </c>
      <c r="I91" t="s">
        <v>21</v>
      </c>
      <c r="J91" t="s">
        <v>22</v>
      </c>
      <c r="K91">
        <v>1271307600</v>
      </c>
      <c r="L91">
        <v>1271480400</v>
      </c>
      <c r="M91" t="b">
        <v>0</v>
      </c>
      <c r="N91" t="b">
        <v>0</v>
      </c>
      <c r="O91" t="s">
        <v>33</v>
      </c>
      <c r="P91">
        <f t="shared" si="4"/>
        <v>89.46</v>
      </c>
      <c r="Q91" t="s">
        <v>2039</v>
      </c>
      <c r="R91" t="s">
        <v>2040</v>
      </c>
      <c r="S91" s="6">
        <f t="shared" si="5"/>
        <v>40283.208333333336</v>
      </c>
      <c r="T91" s="6">
        <f t="shared" si="6"/>
        <v>40285.208333333336</v>
      </c>
    </row>
    <row r="92" spans="1:20" x14ac:dyDescent="0.35">
      <c r="A92">
        <v>350</v>
      </c>
      <c r="B92" t="s">
        <v>752</v>
      </c>
      <c r="C92" s="3" t="s">
        <v>753</v>
      </c>
      <c r="D92">
        <v>100</v>
      </c>
      <c r="E92">
        <v>5</v>
      </c>
      <c r="F92" s="9">
        <f t="shared" si="7"/>
        <v>5</v>
      </c>
      <c r="G92" t="s">
        <v>14</v>
      </c>
      <c r="H92">
        <v>1</v>
      </c>
      <c r="I92" t="s">
        <v>21</v>
      </c>
      <c r="J92" t="s">
        <v>22</v>
      </c>
      <c r="K92">
        <v>1432098000</v>
      </c>
      <c r="L92">
        <v>1433653200</v>
      </c>
      <c r="M92" t="b">
        <v>0</v>
      </c>
      <c r="N92" t="b">
        <v>1</v>
      </c>
      <c r="O92" t="s">
        <v>159</v>
      </c>
      <c r="P92">
        <f t="shared" si="4"/>
        <v>5</v>
      </c>
      <c r="Q92" t="s">
        <v>2035</v>
      </c>
      <c r="R92" t="s">
        <v>2058</v>
      </c>
      <c r="S92" s="6">
        <f t="shared" si="5"/>
        <v>42144.208333333328</v>
      </c>
      <c r="T92" s="6">
        <f t="shared" si="6"/>
        <v>42162.208333333328</v>
      </c>
    </row>
    <row r="93" spans="1:20" x14ac:dyDescent="0.35">
      <c r="A93">
        <v>600</v>
      </c>
      <c r="B93" t="s">
        <v>1242</v>
      </c>
      <c r="C93" s="3" t="s">
        <v>1243</v>
      </c>
      <c r="D93">
        <v>100</v>
      </c>
      <c r="E93">
        <v>5</v>
      </c>
      <c r="F93" s="9">
        <f t="shared" si="7"/>
        <v>5</v>
      </c>
      <c r="G93" t="s">
        <v>14</v>
      </c>
      <c r="H93">
        <v>1</v>
      </c>
      <c r="I93" t="s">
        <v>40</v>
      </c>
      <c r="J93" t="s">
        <v>41</v>
      </c>
      <c r="K93">
        <v>1375160400</v>
      </c>
      <c r="L93">
        <v>1376197200</v>
      </c>
      <c r="M93" t="b">
        <v>0</v>
      </c>
      <c r="N93" t="b">
        <v>0</v>
      </c>
      <c r="O93" t="s">
        <v>17</v>
      </c>
      <c r="P93">
        <f t="shared" si="4"/>
        <v>5</v>
      </c>
      <c r="Q93" t="s">
        <v>2033</v>
      </c>
      <c r="R93" t="s">
        <v>2034</v>
      </c>
      <c r="S93" s="6">
        <f t="shared" si="5"/>
        <v>41485.208333333336</v>
      </c>
      <c r="T93" s="6">
        <f t="shared" si="6"/>
        <v>41497.208333333336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9">
        <f t="shared" si="7"/>
        <v>258.875</v>
      </c>
      <c r="G94" t="s">
        <v>20</v>
      </c>
      <c r="H94">
        <v>498</v>
      </c>
      <c r="I94" t="s">
        <v>98</v>
      </c>
      <c r="J94" t="s">
        <v>99</v>
      </c>
      <c r="K94">
        <v>1277269200</v>
      </c>
      <c r="L94">
        <v>1277355600</v>
      </c>
      <c r="M94" t="b">
        <v>0</v>
      </c>
      <c r="N94" t="b">
        <v>1</v>
      </c>
      <c r="O94" t="s">
        <v>89</v>
      </c>
      <c r="P94">
        <f t="shared" si="4"/>
        <v>103.97</v>
      </c>
      <c r="Q94" t="s">
        <v>2050</v>
      </c>
      <c r="R94" t="s">
        <v>2051</v>
      </c>
      <c r="S94" s="6">
        <f t="shared" si="5"/>
        <v>40352.208333333336</v>
      </c>
      <c r="T94" s="6">
        <f t="shared" si="6"/>
        <v>40353.208333333336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9">
        <f t="shared" si="7"/>
        <v>60.548713235294116</v>
      </c>
      <c r="G95" t="s">
        <v>74</v>
      </c>
      <c r="H95">
        <v>610</v>
      </c>
      <c r="I95" t="s">
        <v>21</v>
      </c>
      <c r="J95" t="s">
        <v>22</v>
      </c>
      <c r="K95">
        <v>1350709200</v>
      </c>
      <c r="L95">
        <v>1351054800</v>
      </c>
      <c r="M95" t="b">
        <v>0</v>
      </c>
      <c r="N95" t="b">
        <v>1</v>
      </c>
      <c r="O95" t="s">
        <v>33</v>
      </c>
      <c r="P95">
        <f t="shared" si="4"/>
        <v>108</v>
      </c>
      <c r="Q95" t="s">
        <v>2039</v>
      </c>
      <c r="R95" t="s">
        <v>2040</v>
      </c>
      <c r="S95" s="6">
        <f t="shared" si="5"/>
        <v>41202.208333333336</v>
      </c>
      <c r="T95" s="6">
        <f t="shared" si="6"/>
        <v>41206.208333333336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9">
        <f t="shared" si="7"/>
        <v>303.68965517241378</v>
      </c>
      <c r="G96" t="s">
        <v>20</v>
      </c>
      <c r="H96">
        <v>180</v>
      </c>
      <c r="I96" t="s">
        <v>40</v>
      </c>
      <c r="J96" t="s">
        <v>41</v>
      </c>
      <c r="K96">
        <v>1554613200</v>
      </c>
      <c r="L96">
        <v>1555563600</v>
      </c>
      <c r="M96" t="b">
        <v>0</v>
      </c>
      <c r="N96" t="b">
        <v>0</v>
      </c>
      <c r="O96" t="s">
        <v>28</v>
      </c>
      <c r="P96">
        <f t="shared" si="4"/>
        <v>48.93</v>
      </c>
      <c r="Q96" t="s">
        <v>2037</v>
      </c>
      <c r="R96" t="s">
        <v>2038</v>
      </c>
      <c r="S96" s="6">
        <f t="shared" si="5"/>
        <v>43562.208333333328</v>
      </c>
      <c r="T96" s="6">
        <f t="shared" si="6"/>
        <v>43573.208333333328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9">
        <f t="shared" si="7"/>
        <v>113</v>
      </c>
      <c r="G97" t="s">
        <v>20</v>
      </c>
      <c r="H97">
        <v>27</v>
      </c>
      <c r="I97" t="s">
        <v>21</v>
      </c>
      <c r="J97" t="s">
        <v>22</v>
      </c>
      <c r="K97">
        <v>1571029200</v>
      </c>
      <c r="L97">
        <v>1571634000</v>
      </c>
      <c r="M97" t="b">
        <v>0</v>
      </c>
      <c r="N97" t="b">
        <v>0</v>
      </c>
      <c r="O97" t="s">
        <v>42</v>
      </c>
      <c r="P97">
        <f t="shared" si="4"/>
        <v>37.67</v>
      </c>
      <c r="Q97" t="s">
        <v>2041</v>
      </c>
      <c r="R97" t="s">
        <v>2042</v>
      </c>
      <c r="S97" s="6">
        <f t="shared" si="5"/>
        <v>43752.208333333328</v>
      </c>
      <c r="T97" s="6">
        <f t="shared" si="6"/>
        <v>43759.208333333328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9">
        <f t="shared" si="7"/>
        <v>217.37876614060258</v>
      </c>
      <c r="G98" t="s">
        <v>20</v>
      </c>
      <c r="H98">
        <v>2331</v>
      </c>
      <c r="I98" t="s">
        <v>21</v>
      </c>
      <c r="J98" t="s">
        <v>22</v>
      </c>
      <c r="K98">
        <v>1299736800</v>
      </c>
      <c r="L98">
        <v>1300856400</v>
      </c>
      <c r="M98" t="b">
        <v>0</v>
      </c>
      <c r="N98" t="b">
        <v>0</v>
      </c>
      <c r="O98" t="s">
        <v>33</v>
      </c>
      <c r="P98">
        <f t="shared" si="4"/>
        <v>65</v>
      </c>
      <c r="Q98" t="s">
        <v>2039</v>
      </c>
      <c r="R98" t="s">
        <v>2040</v>
      </c>
      <c r="S98" s="6">
        <f t="shared" si="5"/>
        <v>40612.25</v>
      </c>
      <c r="T98" s="6">
        <f t="shared" si="6"/>
        <v>40625.208333333336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9">
        <f t="shared" si="7"/>
        <v>926.69230769230774</v>
      </c>
      <c r="G99" t="s">
        <v>20</v>
      </c>
      <c r="H99">
        <v>113</v>
      </c>
      <c r="I99" t="s">
        <v>21</v>
      </c>
      <c r="J99" t="s">
        <v>22</v>
      </c>
      <c r="K99">
        <v>1435208400</v>
      </c>
      <c r="L99">
        <v>1439874000</v>
      </c>
      <c r="M99" t="b">
        <v>0</v>
      </c>
      <c r="N99" t="b">
        <v>0</v>
      </c>
      <c r="O99" t="s">
        <v>17</v>
      </c>
      <c r="P99">
        <f t="shared" si="4"/>
        <v>106.61</v>
      </c>
      <c r="Q99" t="s">
        <v>2033</v>
      </c>
      <c r="R99" t="s">
        <v>2034</v>
      </c>
      <c r="S99" s="6">
        <f t="shared" si="5"/>
        <v>42180.208333333328</v>
      </c>
      <c r="T99" s="6">
        <f t="shared" si="6"/>
        <v>42234.208333333328</v>
      </c>
    </row>
    <row r="100" spans="1:20" x14ac:dyDescent="0.35">
      <c r="A100">
        <v>950</v>
      </c>
      <c r="B100" t="s">
        <v>1930</v>
      </c>
      <c r="C100" s="3" t="s">
        <v>1931</v>
      </c>
      <c r="D100">
        <v>100</v>
      </c>
      <c r="E100">
        <v>5</v>
      </c>
      <c r="F100" s="9">
        <f t="shared" si="7"/>
        <v>5</v>
      </c>
      <c r="G100" t="s">
        <v>14</v>
      </c>
      <c r="H100">
        <v>1</v>
      </c>
      <c r="I100" t="s">
        <v>21</v>
      </c>
      <c r="J100" t="s">
        <v>22</v>
      </c>
      <c r="K100">
        <v>1555390800</v>
      </c>
      <c r="L100">
        <v>1555822800</v>
      </c>
      <c r="M100" t="b">
        <v>0</v>
      </c>
      <c r="N100" t="b">
        <v>1</v>
      </c>
      <c r="O100" t="s">
        <v>33</v>
      </c>
      <c r="P100">
        <f t="shared" si="4"/>
        <v>5</v>
      </c>
      <c r="Q100" t="s">
        <v>2039</v>
      </c>
      <c r="R100" t="s">
        <v>2040</v>
      </c>
      <c r="S100" s="6">
        <f t="shared" si="5"/>
        <v>43571.208333333328</v>
      </c>
      <c r="T100" s="6">
        <f t="shared" si="6"/>
        <v>43576.208333333328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9">
        <f t="shared" si="7"/>
        <v>196.72368421052633</v>
      </c>
      <c r="G101" t="s">
        <v>20</v>
      </c>
      <c r="H101">
        <v>164</v>
      </c>
      <c r="I101" t="s">
        <v>21</v>
      </c>
      <c r="J101" t="s">
        <v>22</v>
      </c>
      <c r="K101">
        <v>1416895200</v>
      </c>
      <c r="L101">
        <v>1419400800</v>
      </c>
      <c r="M101" t="b">
        <v>0</v>
      </c>
      <c r="N101" t="b">
        <v>0</v>
      </c>
      <c r="O101" t="s">
        <v>33</v>
      </c>
      <c r="P101">
        <f t="shared" si="4"/>
        <v>91.16</v>
      </c>
      <c r="Q101" t="s">
        <v>2039</v>
      </c>
      <c r="R101" t="s">
        <v>2040</v>
      </c>
      <c r="S101" s="6">
        <f t="shared" si="5"/>
        <v>41968.25</v>
      </c>
      <c r="T101" s="6">
        <f t="shared" si="6"/>
        <v>41997.25</v>
      </c>
    </row>
    <row r="102" spans="1:20" ht="31" x14ac:dyDescent="0.35">
      <c r="A102">
        <v>895</v>
      </c>
      <c r="B102" t="s">
        <v>1822</v>
      </c>
      <c r="C102" s="3" t="s">
        <v>1823</v>
      </c>
      <c r="D102">
        <v>159800</v>
      </c>
      <c r="E102">
        <v>11108</v>
      </c>
      <c r="F102" s="9">
        <f t="shared" si="7"/>
        <v>6.9511889862327907</v>
      </c>
      <c r="G102" t="s">
        <v>14</v>
      </c>
      <c r="H102">
        <v>107</v>
      </c>
      <c r="I102" t="s">
        <v>21</v>
      </c>
      <c r="J102" t="s">
        <v>22</v>
      </c>
      <c r="K102">
        <v>1517637600</v>
      </c>
      <c r="L102">
        <v>1518415200</v>
      </c>
      <c r="M102" t="b">
        <v>0</v>
      </c>
      <c r="N102" t="b">
        <v>0</v>
      </c>
      <c r="O102" t="s">
        <v>33</v>
      </c>
      <c r="P102">
        <f t="shared" si="4"/>
        <v>103.81</v>
      </c>
      <c r="Q102" t="s">
        <v>2039</v>
      </c>
      <c r="R102" t="s">
        <v>2040</v>
      </c>
      <c r="S102" s="6">
        <f t="shared" si="5"/>
        <v>43134.25</v>
      </c>
      <c r="T102" s="6">
        <f t="shared" si="6"/>
        <v>43143.25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9">
        <f t="shared" si="7"/>
        <v>1021.4444444444445</v>
      </c>
      <c r="G103" t="s">
        <v>20</v>
      </c>
      <c r="H103">
        <v>164</v>
      </c>
      <c r="I103" t="s">
        <v>21</v>
      </c>
      <c r="J103" t="s">
        <v>22</v>
      </c>
      <c r="K103">
        <v>1424498400</v>
      </c>
      <c r="L103">
        <v>1425103200</v>
      </c>
      <c r="M103" t="b">
        <v>0</v>
      </c>
      <c r="N103" t="b">
        <v>1</v>
      </c>
      <c r="O103" t="s">
        <v>50</v>
      </c>
      <c r="P103">
        <f t="shared" si="4"/>
        <v>56.05</v>
      </c>
      <c r="Q103" t="s">
        <v>2035</v>
      </c>
      <c r="R103" t="s">
        <v>2043</v>
      </c>
      <c r="S103" s="6">
        <f t="shared" si="5"/>
        <v>42056.25</v>
      </c>
      <c r="T103" s="6">
        <f t="shared" si="6"/>
        <v>42063.25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9">
        <f t="shared" si="7"/>
        <v>281.67567567567568</v>
      </c>
      <c r="G104" t="s">
        <v>20</v>
      </c>
      <c r="H104">
        <v>336</v>
      </c>
      <c r="I104" t="s">
        <v>21</v>
      </c>
      <c r="J104" t="s">
        <v>22</v>
      </c>
      <c r="K104">
        <v>1526274000</v>
      </c>
      <c r="L104">
        <v>1526878800</v>
      </c>
      <c r="M104" t="b">
        <v>0</v>
      </c>
      <c r="N104" t="b">
        <v>1</v>
      </c>
      <c r="O104" t="s">
        <v>65</v>
      </c>
      <c r="P104">
        <f t="shared" si="4"/>
        <v>31.02</v>
      </c>
      <c r="Q104" t="s">
        <v>2037</v>
      </c>
      <c r="R104" t="s">
        <v>2046</v>
      </c>
      <c r="S104" s="6">
        <f t="shared" si="5"/>
        <v>43234.208333333328</v>
      </c>
      <c r="T104" s="6">
        <f t="shared" si="6"/>
        <v>43241.208333333328</v>
      </c>
    </row>
    <row r="105" spans="1:20" ht="31" x14ac:dyDescent="0.35">
      <c r="A105">
        <v>518</v>
      </c>
      <c r="B105" t="s">
        <v>1082</v>
      </c>
      <c r="C105" s="3" t="s">
        <v>1083</v>
      </c>
      <c r="D105">
        <v>8800</v>
      </c>
      <c r="E105">
        <v>622</v>
      </c>
      <c r="F105" s="9">
        <f t="shared" si="7"/>
        <v>7.0681818181818183</v>
      </c>
      <c r="G105" t="s">
        <v>14</v>
      </c>
      <c r="H105">
        <v>10</v>
      </c>
      <c r="I105" t="s">
        <v>21</v>
      </c>
      <c r="J105" t="s">
        <v>22</v>
      </c>
      <c r="K105">
        <v>1519365600</v>
      </c>
      <c r="L105">
        <v>1519538400</v>
      </c>
      <c r="M105" t="b">
        <v>0</v>
      </c>
      <c r="N105" t="b">
        <v>1</v>
      </c>
      <c r="O105" t="s">
        <v>71</v>
      </c>
      <c r="P105">
        <f t="shared" si="4"/>
        <v>62.2</v>
      </c>
      <c r="Q105" t="s">
        <v>2041</v>
      </c>
      <c r="R105" t="s">
        <v>2049</v>
      </c>
      <c r="S105" s="6">
        <f t="shared" si="5"/>
        <v>43154.25</v>
      </c>
      <c r="T105" s="6">
        <f t="shared" si="6"/>
        <v>43156.25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9">
        <f t="shared" si="7"/>
        <v>143.14010067114094</v>
      </c>
      <c r="G106" t="s">
        <v>20</v>
      </c>
      <c r="H106">
        <v>1917</v>
      </c>
      <c r="I106" t="s">
        <v>21</v>
      </c>
      <c r="J106" t="s">
        <v>22</v>
      </c>
      <c r="K106">
        <v>1495515600</v>
      </c>
      <c r="L106">
        <v>1495602000</v>
      </c>
      <c r="M106" t="b">
        <v>0</v>
      </c>
      <c r="N106" t="b">
        <v>0</v>
      </c>
      <c r="O106" t="s">
        <v>60</v>
      </c>
      <c r="P106">
        <f t="shared" si="4"/>
        <v>89.01</v>
      </c>
      <c r="Q106" t="s">
        <v>2035</v>
      </c>
      <c r="R106" t="s">
        <v>2045</v>
      </c>
      <c r="S106" s="6">
        <f t="shared" si="5"/>
        <v>42878.208333333328</v>
      </c>
      <c r="T106" s="6">
        <f t="shared" si="6"/>
        <v>42879.208333333328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9">
        <f t="shared" si="7"/>
        <v>144.54411764705881</v>
      </c>
      <c r="G107" t="s">
        <v>20</v>
      </c>
      <c r="H107">
        <v>95</v>
      </c>
      <c r="I107" t="s">
        <v>21</v>
      </c>
      <c r="J107" t="s">
        <v>22</v>
      </c>
      <c r="K107">
        <v>1364878800</v>
      </c>
      <c r="L107">
        <v>1366434000</v>
      </c>
      <c r="M107" t="b">
        <v>0</v>
      </c>
      <c r="N107" t="b">
        <v>0</v>
      </c>
      <c r="O107" t="s">
        <v>28</v>
      </c>
      <c r="P107">
        <f t="shared" si="4"/>
        <v>103.46</v>
      </c>
      <c r="Q107" t="s">
        <v>2037</v>
      </c>
      <c r="R107" t="s">
        <v>2038</v>
      </c>
      <c r="S107" s="6">
        <f t="shared" si="5"/>
        <v>41366.208333333336</v>
      </c>
      <c r="T107" s="6">
        <f t="shared" si="6"/>
        <v>41384.208333333336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9">
        <f t="shared" si="7"/>
        <v>359.12820512820514</v>
      </c>
      <c r="G108" t="s">
        <v>20</v>
      </c>
      <c r="H108">
        <v>147</v>
      </c>
      <c r="I108" t="s">
        <v>21</v>
      </c>
      <c r="J108" t="s">
        <v>22</v>
      </c>
      <c r="K108">
        <v>1567918800</v>
      </c>
      <c r="L108">
        <v>1568350800</v>
      </c>
      <c r="M108" t="b">
        <v>0</v>
      </c>
      <c r="N108" t="b">
        <v>0</v>
      </c>
      <c r="O108" t="s">
        <v>33</v>
      </c>
      <c r="P108">
        <f t="shared" si="4"/>
        <v>95.28</v>
      </c>
      <c r="Q108" t="s">
        <v>2039</v>
      </c>
      <c r="R108" t="s">
        <v>2040</v>
      </c>
      <c r="S108" s="6">
        <f t="shared" si="5"/>
        <v>43716.208333333328</v>
      </c>
      <c r="T108" s="6">
        <f t="shared" si="6"/>
        <v>43721.208333333328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9">
        <f t="shared" si="7"/>
        <v>186.48571428571429</v>
      </c>
      <c r="G109" t="s">
        <v>20</v>
      </c>
      <c r="H109">
        <v>86</v>
      </c>
      <c r="I109" t="s">
        <v>21</v>
      </c>
      <c r="J109" t="s">
        <v>22</v>
      </c>
      <c r="K109">
        <v>1524459600</v>
      </c>
      <c r="L109">
        <v>1525928400</v>
      </c>
      <c r="M109" t="b">
        <v>0</v>
      </c>
      <c r="N109" t="b">
        <v>1</v>
      </c>
      <c r="O109" t="s">
        <v>33</v>
      </c>
      <c r="P109">
        <f t="shared" si="4"/>
        <v>75.900000000000006</v>
      </c>
      <c r="Q109" t="s">
        <v>2039</v>
      </c>
      <c r="R109" t="s">
        <v>2040</v>
      </c>
      <c r="S109" s="6">
        <f t="shared" si="5"/>
        <v>43213.208333333328</v>
      </c>
      <c r="T109" s="6">
        <f t="shared" si="6"/>
        <v>43230.208333333328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9">
        <f t="shared" si="7"/>
        <v>595.26666666666665</v>
      </c>
      <c r="G110" t="s">
        <v>20</v>
      </c>
      <c r="H110">
        <v>83</v>
      </c>
      <c r="I110" t="s">
        <v>21</v>
      </c>
      <c r="J110" t="s">
        <v>22</v>
      </c>
      <c r="K110">
        <v>1333688400</v>
      </c>
      <c r="L110">
        <v>1336885200</v>
      </c>
      <c r="M110" t="b">
        <v>0</v>
      </c>
      <c r="N110" t="b">
        <v>0</v>
      </c>
      <c r="O110" t="s">
        <v>42</v>
      </c>
      <c r="P110">
        <f t="shared" si="4"/>
        <v>107.58</v>
      </c>
      <c r="Q110" t="s">
        <v>2041</v>
      </c>
      <c r="R110" t="s">
        <v>2042</v>
      </c>
      <c r="S110" s="6">
        <f t="shared" si="5"/>
        <v>41005.208333333336</v>
      </c>
      <c r="T110" s="6">
        <f t="shared" si="6"/>
        <v>41042.208333333336</v>
      </c>
    </row>
    <row r="111" spans="1:20" ht="31" x14ac:dyDescent="0.35">
      <c r="A111">
        <v>594</v>
      </c>
      <c r="B111" t="s">
        <v>1230</v>
      </c>
      <c r="C111" s="3" t="s">
        <v>1231</v>
      </c>
      <c r="D111">
        <v>157300</v>
      </c>
      <c r="E111">
        <v>11167</v>
      </c>
      <c r="F111" s="9">
        <f t="shared" si="7"/>
        <v>7.0991735537190079</v>
      </c>
      <c r="G111" t="s">
        <v>14</v>
      </c>
      <c r="H111">
        <v>157</v>
      </c>
      <c r="I111" t="s">
        <v>21</v>
      </c>
      <c r="J111" t="s">
        <v>22</v>
      </c>
      <c r="K111">
        <v>1467003600</v>
      </c>
      <c r="L111">
        <v>1467262800</v>
      </c>
      <c r="M111" t="b">
        <v>0</v>
      </c>
      <c r="N111" t="b">
        <v>1</v>
      </c>
      <c r="O111" t="s">
        <v>33</v>
      </c>
      <c r="P111">
        <f t="shared" si="4"/>
        <v>71.13</v>
      </c>
      <c r="Q111" t="s">
        <v>2039</v>
      </c>
      <c r="R111" t="s">
        <v>2040</v>
      </c>
      <c r="S111" s="6">
        <f t="shared" si="5"/>
        <v>42548.208333333328</v>
      </c>
      <c r="T111" s="6">
        <f t="shared" si="6"/>
        <v>42551.208333333328</v>
      </c>
    </row>
    <row r="112" spans="1:20" x14ac:dyDescent="0.35">
      <c r="A112">
        <v>391</v>
      </c>
      <c r="B112" t="s">
        <v>834</v>
      </c>
      <c r="C112" s="3" t="s">
        <v>835</v>
      </c>
      <c r="D112">
        <v>60400</v>
      </c>
      <c r="E112">
        <v>4393</v>
      </c>
      <c r="F112" s="9">
        <f t="shared" si="7"/>
        <v>7.2731788079470201</v>
      </c>
      <c r="G112" t="s">
        <v>14</v>
      </c>
      <c r="H112">
        <v>151</v>
      </c>
      <c r="I112" t="s">
        <v>21</v>
      </c>
      <c r="J112" t="s">
        <v>22</v>
      </c>
      <c r="K112">
        <v>1389679200</v>
      </c>
      <c r="L112">
        <v>1389852000</v>
      </c>
      <c r="M112" t="b">
        <v>0</v>
      </c>
      <c r="N112" t="b">
        <v>0</v>
      </c>
      <c r="O112" t="s">
        <v>68</v>
      </c>
      <c r="P112">
        <f t="shared" si="4"/>
        <v>29.09</v>
      </c>
      <c r="Q112" t="s">
        <v>2047</v>
      </c>
      <c r="R112" t="s">
        <v>2048</v>
      </c>
      <c r="S112" s="6">
        <f t="shared" si="5"/>
        <v>41653.25</v>
      </c>
      <c r="T112" s="6">
        <f t="shared" si="6"/>
        <v>41655.25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9">
        <f t="shared" si="7"/>
        <v>119.95602605863192</v>
      </c>
      <c r="G113" t="s">
        <v>20</v>
      </c>
      <c r="H113">
        <v>676</v>
      </c>
      <c r="I113" t="s">
        <v>21</v>
      </c>
      <c r="J113" t="s">
        <v>22</v>
      </c>
      <c r="K113">
        <v>1348290000</v>
      </c>
      <c r="L113">
        <v>1348808400</v>
      </c>
      <c r="M113" t="b">
        <v>0</v>
      </c>
      <c r="N113" t="b">
        <v>0</v>
      </c>
      <c r="O113" t="s">
        <v>133</v>
      </c>
      <c r="P113">
        <f t="shared" si="4"/>
        <v>108.95</v>
      </c>
      <c r="Q113" t="s">
        <v>2047</v>
      </c>
      <c r="R113" t="s">
        <v>2056</v>
      </c>
      <c r="S113" s="6">
        <f t="shared" si="5"/>
        <v>41174.208333333336</v>
      </c>
      <c r="T113" s="6">
        <f t="shared" si="6"/>
        <v>41180.208333333336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9">
        <f t="shared" si="7"/>
        <v>268.82978723404256</v>
      </c>
      <c r="G114" t="s">
        <v>20</v>
      </c>
      <c r="H114">
        <v>361</v>
      </c>
      <c r="I114" t="s">
        <v>26</v>
      </c>
      <c r="J114" t="s">
        <v>27</v>
      </c>
      <c r="K114">
        <v>1408856400</v>
      </c>
      <c r="L114">
        <v>1410152400</v>
      </c>
      <c r="M114" t="b">
        <v>0</v>
      </c>
      <c r="N114" t="b">
        <v>0</v>
      </c>
      <c r="O114" t="s">
        <v>28</v>
      </c>
      <c r="P114">
        <f t="shared" si="4"/>
        <v>35</v>
      </c>
      <c r="Q114" t="s">
        <v>2037</v>
      </c>
      <c r="R114" t="s">
        <v>2038</v>
      </c>
      <c r="S114" s="6">
        <f t="shared" si="5"/>
        <v>41875.208333333336</v>
      </c>
      <c r="T114" s="6">
        <f t="shared" si="6"/>
        <v>41890.208333333336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9">
        <f t="shared" si="7"/>
        <v>376.87878787878788</v>
      </c>
      <c r="G115" t="s">
        <v>20</v>
      </c>
      <c r="H115">
        <v>131</v>
      </c>
      <c r="I115" t="s">
        <v>21</v>
      </c>
      <c r="J115" t="s">
        <v>22</v>
      </c>
      <c r="K115">
        <v>1505192400</v>
      </c>
      <c r="L115">
        <v>1505797200</v>
      </c>
      <c r="M115" t="b">
        <v>0</v>
      </c>
      <c r="N115" t="b">
        <v>0</v>
      </c>
      <c r="O115" t="s">
        <v>17</v>
      </c>
      <c r="P115">
        <f t="shared" si="4"/>
        <v>94.94</v>
      </c>
      <c r="Q115" t="s">
        <v>2033</v>
      </c>
      <c r="R115" t="s">
        <v>2034</v>
      </c>
      <c r="S115" s="6">
        <f t="shared" si="5"/>
        <v>42990.208333333328</v>
      </c>
      <c r="T115" s="6">
        <f t="shared" si="6"/>
        <v>42997.208333333328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9">
        <f t="shared" si="7"/>
        <v>727.15789473684208</v>
      </c>
      <c r="G116" t="s">
        <v>20</v>
      </c>
      <c r="H116">
        <v>126</v>
      </c>
      <c r="I116" t="s">
        <v>21</v>
      </c>
      <c r="J116" t="s">
        <v>22</v>
      </c>
      <c r="K116">
        <v>1554786000</v>
      </c>
      <c r="L116">
        <v>1554872400</v>
      </c>
      <c r="M116" t="b">
        <v>0</v>
      </c>
      <c r="N116" t="b">
        <v>1</v>
      </c>
      <c r="O116" t="s">
        <v>65</v>
      </c>
      <c r="P116">
        <f t="shared" si="4"/>
        <v>109.65</v>
      </c>
      <c r="Q116" t="s">
        <v>2037</v>
      </c>
      <c r="R116" t="s">
        <v>2046</v>
      </c>
      <c r="S116" s="6">
        <f t="shared" si="5"/>
        <v>43564.208333333328</v>
      </c>
      <c r="T116" s="6">
        <f t="shared" si="6"/>
        <v>43565.208333333328</v>
      </c>
    </row>
    <row r="117" spans="1:20" ht="31" x14ac:dyDescent="0.35">
      <c r="A117">
        <v>306</v>
      </c>
      <c r="B117" t="s">
        <v>664</v>
      </c>
      <c r="C117" s="3" t="s">
        <v>665</v>
      </c>
      <c r="D117">
        <v>6500</v>
      </c>
      <c r="E117">
        <v>514</v>
      </c>
      <c r="F117" s="9">
        <f t="shared" si="7"/>
        <v>7.907692307692308</v>
      </c>
      <c r="G117" t="s">
        <v>14</v>
      </c>
      <c r="H117">
        <v>7</v>
      </c>
      <c r="I117" t="s">
        <v>21</v>
      </c>
      <c r="J117" t="s">
        <v>22</v>
      </c>
      <c r="K117">
        <v>1500008400</v>
      </c>
      <c r="L117">
        <v>1500267600</v>
      </c>
      <c r="M117" t="b">
        <v>0</v>
      </c>
      <c r="N117" t="b">
        <v>1</v>
      </c>
      <c r="O117" t="s">
        <v>33</v>
      </c>
      <c r="P117">
        <f t="shared" si="4"/>
        <v>73.430000000000007</v>
      </c>
      <c r="Q117" t="s">
        <v>2039</v>
      </c>
      <c r="R117" t="s">
        <v>2040</v>
      </c>
      <c r="S117" s="6">
        <f t="shared" si="5"/>
        <v>42930.208333333328</v>
      </c>
      <c r="T117" s="6">
        <f t="shared" si="6"/>
        <v>42933.208333333328</v>
      </c>
    </row>
    <row r="118" spans="1:20" x14ac:dyDescent="0.35">
      <c r="A118">
        <v>657</v>
      </c>
      <c r="B118" t="s">
        <v>1356</v>
      </c>
      <c r="C118" s="3" t="s">
        <v>1357</v>
      </c>
      <c r="D118">
        <v>10000</v>
      </c>
      <c r="E118">
        <v>824</v>
      </c>
      <c r="F118" s="9">
        <f t="shared" si="7"/>
        <v>8.24</v>
      </c>
      <c r="G118" t="s">
        <v>14</v>
      </c>
      <c r="H118">
        <v>14</v>
      </c>
      <c r="I118" t="s">
        <v>21</v>
      </c>
      <c r="J118" t="s">
        <v>22</v>
      </c>
      <c r="K118">
        <v>1514354400</v>
      </c>
      <c r="L118">
        <v>1515736800</v>
      </c>
      <c r="M118" t="b">
        <v>0</v>
      </c>
      <c r="N118" t="b">
        <v>0</v>
      </c>
      <c r="O118" t="s">
        <v>474</v>
      </c>
      <c r="P118">
        <f t="shared" si="4"/>
        <v>58.86</v>
      </c>
      <c r="Q118" t="s">
        <v>2041</v>
      </c>
      <c r="R118" t="s">
        <v>2063</v>
      </c>
      <c r="S118" s="6">
        <f t="shared" si="5"/>
        <v>43096.25</v>
      </c>
      <c r="T118" s="6">
        <f t="shared" si="6"/>
        <v>43112.25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9">
        <f t="shared" si="7"/>
        <v>173.9387755102041</v>
      </c>
      <c r="G119" t="s">
        <v>20</v>
      </c>
      <c r="H119">
        <v>275</v>
      </c>
      <c r="I119" t="s">
        <v>21</v>
      </c>
      <c r="J119" t="s">
        <v>22</v>
      </c>
      <c r="K119">
        <v>1316667600</v>
      </c>
      <c r="L119">
        <v>1317186000</v>
      </c>
      <c r="M119" t="b">
        <v>0</v>
      </c>
      <c r="N119" t="b">
        <v>0</v>
      </c>
      <c r="O119" t="s">
        <v>269</v>
      </c>
      <c r="P119">
        <f t="shared" si="4"/>
        <v>30.99</v>
      </c>
      <c r="Q119" t="s">
        <v>2041</v>
      </c>
      <c r="R119" t="s">
        <v>2060</v>
      </c>
      <c r="S119" s="6">
        <f t="shared" si="5"/>
        <v>40808.208333333336</v>
      </c>
      <c r="T119" s="6">
        <f t="shared" si="6"/>
        <v>40814.208333333336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9">
        <f t="shared" si="7"/>
        <v>117.61111111111111</v>
      </c>
      <c r="G120" t="s">
        <v>20</v>
      </c>
      <c r="H120">
        <v>67</v>
      </c>
      <c r="I120" t="s">
        <v>21</v>
      </c>
      <c r="J120" t="s">
        <v>22</v>
      </c>
      <c r="K120">
        <v>1390716000</v>
      </c>
      <c r="L120">
        <v>1391234400</v>
      </c>
      <c r="M120" t="b">
        <v>0</v>
      </c>
      <c r="N120" t="b">
        <v>0</v>
      </c>
      <c r="O120" t="s">
        <v>122</v>
      </c>
      <c r="P120">
        <f t="shared" si="4"/>
        <v>94.79</v>
      </c>
      <c r="Q120" t="s">
        <v>2054</v>
      </c>
      <c r="R120" t="s">
        <v>2055</v>
      </c>
      <c r="S120" s="6">
        <f t="shared" si="5"/>
        <v>41665.25</v>
      </c>
      <c r="T120" s="6">
        <f t="shared" si="6"/>
        <v>41671.25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9">
        <f t="shared" si="7"/>
        <v>214.96</v>
      </c>
      <c r="G121" t="s">
        <v>20</v>
      </c>
      <c r="H121">
        <v>154</v>
      </c>
      <c r="I121" t="s">
        <v>21</v>
      </c>
      <c r="J121" t="s">
        <v>22</v>
      </c>
      <c r="K121">
        <v>1402894800</v>
      </c>
      <c r="L121">
        <v>1404363600</v>
      </c>
      <c r="M121" t="b">
        <v>0</v>
      </c>
      <c r="N121" t="b">
        <v>1</v>
      </c>
      <c r="O121" t="s">
        <v>42</v>
      </c>
      <c r="P121">
        <f t="shared" si="4"/>
        <v>69.790000000000006</v>
      </c>
      <c r="Q121" t="s">
        <v>2041</v>
      </c>
      <c r="R121" t="s">
        <v>2042</v>
      </c>
      <c r="S121" s="6">
        <f t="shared" si="5"/>
        <v>41806.208333333336</v>
      </c>
      <c r="T121" s="6">
        <f t="shared" si="6"/>
        <v>41823.208333333336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9">
        <f t="shared" si="7"/>
        <v>149.49667110519309</v>
      </c>
      <c r="G122" t="s">
        <v>20</v>
      </c>
      <c r="H122">
        <v>1782</v>
      </c>
      <c r="I122" t="s">
        <v>21</v>
      </c>
      <c r="J122" t="s">
        <v>22</v>
      </c>
      <c r="K122">
        <v>1429246800</v>
      </c>
      <c r="L122">
        <v>1429592400</v>
      </c>
      <c r="M122" t="b">
        <v>0</v>
      </c>
      <c r="N122" t="b">
        <v>1</v>
      </c>
      <c r="O122" t="s">
        <v>292</v>
      </c>
      <c r="P122">
        <f t="shared" si="4"/>
        <v>63</v>
      </c>
      <c r="Q122" t="s">
        <v>2050</v>
      </c>
      <c r="R122" t="s">
        <v>2061</v>
      </c>
      <c r="S122" s="6">
        <f t="shared" si="5"/>
        <v>42111.208333333328</v>
      </c>
      <c r="T122" s="6">
        <f t="shared" si="6"/>
        <v>42115.208333333328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9">
        <f t="shared" si="7"/>
        <v>219.33995584988963</v>
      </c>
      <c r="G123" t="s">
        <v>20</v>
      </c>
      <c r="H123">
        <v>903</v>
      </c>
      <c r="I123" t="s">
        <v>21</v>
      </c>
      <c r="J123" t="s">
        <v>22</v>
      </c>
      <c r="K123">
        <v>1412485200</v>
      </c>
      <c r="L123">
        <v>1413608400</v>
      </c>
      <c r="M123" t="b">
        <v>0</v>
      </c>
      <c r="N123" t="b">
        <v>0</v>
      </c>
      <c r="O123" t="s">
        <v>89</v>
      </c>
      <c r="P123">
        <f t="shared" si="4"/>
        <v>110.03</v>
      </c>
      <c r="Q123" t="s">
        <v>2050</v>
      </c>
      <c r="R123" t="s">
        <v>2051</v>
      </c>
      <c r="S123" s="6">
        <f t="shared" si="5"/>
        <v>41917.208333333336</v>
      </c>
      <c r="T123" s="6">
        <f t="shared" si="6"/>
        <v>41930.208333333336</v>
      </c>
    </row>
    <row r="124" spans="1:20" x14ac:dyDescent="0.35">
      <c r="A124">
        <v>220</v>
      </c>
      <c r="B124" t="s">
        <v>493</v>
      </c>
      <c r="C124" s="3" t="s">
        <v>494</v>
      </c>
      <c r="D124">
        <v>7900</v>
      </c>
      <c r="E124">
        <v>667</v>
      </c>
      <c r="F124" s="9">
        <f t="shared" si="7"/>
        <v>8.4430379746835449</v>
      </c>
      <c r="G124" t="s">
        <v>14</v>
      </c>
      <c r="H124">
        <v>17</v>
      </c>
      <c r="I124" t="s">
        <v>21</v>
      </c>
      <c r="J124" t="s">
        <v>22</v>
      </c>
      <c r="K124">
        <v>1309496400</v>
      </c>
      <c r="L124">
        <v>1311051600</v>
      </c>
      <c r="M124" t="b">
        <v>1</v>
      </c>
      <c r="N124" t="b">
        <v>0</v>
      </c>
      <c r="O124" t="s">
        <v>33</v>
      </c>
      <c r="P124">
        <f t="shared" si="4"/>
        <v>39.24</v>
      </c>
      <c r="Q124" t="s">
        <v>2039</v>
      </c>
      <c r="R124" t="s">
        <v>2040</v>
      </c>
      <c r="S124" s="6">
        <f t="shared" si="5"/>
        <v>40725.208333333336</v>
      </c>
      <c r="T124" s="6">
        <f t="shared" si="6"/>
        <v>40743.208333333336</v>
      </c>
    </row>
    <row r="125" spans="1:20" x14ac:dyDescent="0.35">
      <c r="A125">
        <v>198</v>
      </c>
      <c r="B125" t="s">
        <v>448</v>
      </c>
      <c r="C125" s="3" t="s">
        <v>449</v>
      </c>
      <c r="D125">
        <v>63200</v>
      </c>
      <c r="E125">
        <v>6041</v>
      </c>
      <c r="F125" s="9">
        <f t="shared" si="7"/>
        <v>9.5585443037974684</v>
      </c>
      <c r="G125" t="s">
        <v>14</v>
      </c>
      <c r="H125">
        <v>168</v>
      </c>
      <c r="I125" t="s">
        <v>21</v>
      </c>
      <c r="J125" t="s">
        <v>22</v>
      </c>
      <c r="K125">
        <v>1281070800</v>
      </c>
      <c r="L125">
        <v>1283576400</v>
      </c>
      <c r="M125" t="b">
        <v>0</v>
      </c>
      <c r="N125" t="b">
        <v>0</v>
      </c>
      <c r="O125" t="s">
        <v>50</v>
      </c>
      <c r="P125">
        <f t="shared" si="4"/>
        <v>35.96</v>
      </c>
      <c r="Q125" t="s">
        <v>2035</v>
      </c>
      <c r="R125" t="s">
        <v>2043</v>
      </c>
      <c r="S125" s="6">
        <f t="shared" si="5"/>
        <v>40396.208333333336</v>
      </c>
      <c r="T125" s="6">
        <f t="shared" si="6"/>
        <v>40425.208333333336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9">
        <f t="shared" si="7"/>
        <v>367.76923076923077</v>
      </c>
      <c r="G126" t="s">
        <v>20</v>
      </c>
      <c r="H126">
        <v>94</v>
      </c>
      <c r="I126" t="s">
        <v>107</v>
      </c>
      <c r="J126" t="s">
        <v>108</v>
      </c>
      <c r="K126">
        <v>1557723600</v>
      </c>
      <c r="L126">
        <v>1562302800</v>
      </c>
      <c r="M126" t="b">
        <v>0</v>
      </c>
      <c r="N126" t="b">
        <v>0</v>
      </c>
      <c r="O126" t="s">
        <v>122</v>
      </c>
      <c r="P126">
        <f t="shared" si="4"/>
        <v>101.72</v>
      </c>
      <c r="Q126" t="s">
        <v>2054</v>
      </c>
      <c r="R126" t="s">
        <v>2055</v>
      </c>
      <c r="S126" s="6">
        <f t="shared" si="5"/>
        <v>43598.208333333328</v>
      </c>
      <c r="T126" s="6">
        <f t="shared" si="6"/>
        <v>43651.208333333328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9">
        <f t="shared" si="7"/>
        <v>159.90566037735849</v>
      </c>
      <c r="G127" t="s">
        <v>20</v>
      </c>
      <c r="H127">
        <v>180</v>
      </c>
      <c r="I127" t="s">
        <v>21</v>
      </c>
      <c r="J127" t="s">
        <v>22</v>
      </c>
      <c r="K127">
        <v>1537333200</v>
      </c>
      <c r="L127">
        <v>1537678800</v>
      </c>
      <c r="M127" t="b">
        <v>0</v>
      </c>
      <c r="N127" t="b">
        <v>0</v>
      </c>
      <c r="O127" t="s">
        <v>33</v>
      </c>
      <c r="P127">
        <f t="shared" si="4"/>
        <v>47.08</v>
      </c>
      <c r="Q127" t="s">
        <v>2039</v>
      </c>
      <c r="R127" t="s">
        <v>2040</v>
      </c>
      <c r="S127" s="6">
        <f t="shared" si="5"/>
        <v>43362.208333333328</v>
      </c>
      <c r="T127" s="6">
        <f t="shared" si="6"/>
        <v>43366.208333333328</v>
      </c>
    </row>
    <row r="128" spans="1:20" x14ac:dyDescent="0.35">
      <c r="A128">
        <v>320</v>
      </c>
      <c r="B128" t="s">
        <v>692</v>
      </c>
      <c r="C128" s="3" t="s">
        <v>693</v>
      </c>
      <c r="D128">
        <v>84400</v>
      </c>
      <c r="E128">
        <v>8092</v>
      </c>
      <c r="F128" s="9">
        <f t="shared" si="7"/>
        <v>9.5876777251184837</v>
      </c>
      <c r="G128" t="s">
        <v>14</v>
      </c>
      <c r="H128">
        <v>80</v>
      </c>
      <c r="I128" t="s">
        <v>21</v>
      </c>
      <c r="J128" t="s">
        <v>22</v>
      </c>
      <c r="K128">
        <v>1305003600</v>
      </c>
      <c r="L128">
        <v>1305781200</v>
      </c>
      <c r="M128" t="b">
        <v>0</v>
      </c>
      <c r="N128" t="b">
        <v>0</v>
      </c>
      <c r="O128" t="s">
        <v>119</v>
      </c>
      <c r="P128">
        <f t="shared" si="4"/>
        <v>101.15</v>
      </c>
      <c r="Q128" t="s">
        <v>2047</v>
      </c>
      <c r="R128" t="s">
        <v>2053</v>
      </c>
      <c r="S128" s="6">
        <f t="shared" si="5"/>
        <v>40673.208333333336</v>
      </c>
      <c r="T128" s="6">
        <f t="shared" si="6"/>
        <v>40682.208333333336</v>
      </c>
    </row>
    <row r="129" spans="1:20" x14ac:dyDescent="0.35">
      <c r="A129">
        <v>292</v>
      </c>
      <c r="B129" t="s">
        <v>636</v>
      </c>
      <c r="C129" s="3" t="s">
        <v>637</v>
      </c>
      <c r="D129">
        <v>7300</v>
      </c>
      <c r="E129">
        <v>717</v>
      </c>
      <c r="F129" s="9">
        <f t="shared" si="7"/>
        <v>9.8219178082191778</v>
      </c>
      <c r="G129" t="s">
        <v>14</v>
      </c>
      <c r="H129">
        <v>10</v>
      </c>
      <c r="I129" t="s">
        <v>21</v>
      </c>
      <c r="J129" t="s">
        <v>22</v>
      </c>
      <c r="K129">
        <v>1331874000</v>
      </c>
      <c r="L129">
        <v>1333429200</v>
      </c>
      <c r="M129" t="b">
        <v>0</v>
      </c>
      <c r="N129" t="b">
        <v>0</v>
      </c>
      <c r="O129" t="s">
        <v>17</v>
      </c>
      <c r="P129">
        <f t="shared" si="4"/>
        <v>71.7</v>
      </c>
      <c r="Q129" t="s">
        <v>2033</v>
      </c>
      <c r="R129" t="s">
        <v>2034</v>
      </c>
      <c r="S129" s="6">
        <f t="shared" si="5"/>
        <v>40984.208333333336</v>
      </c>
      <c r="T129" s="6">
        <f t="shared" si="6"/>
        <v>41002.208333333336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9">
        <f t="shared" si="7"/>
        <v>60.334277620396598</v>
      </c>
      <c r="G130" t="s">
        <v>74</v>
      </c>
      <c r="H130">
        <v>532</v>
      </c>
      <c r="I130" t="s">
        <v>21</v>
      </c>
      <c r="J130" t="s">
        <v>22</v>
      </c>
      <c r="K130">
        <v>1282885200</v>
      </c>
      <c r="L130">
        <v>1284008400</v>
      </c>
      <c r="M130" t="b">
        <v>0</v>
      </c>
      <c r="N130" t="b">
        <v>0</v>
      </c>
      <c r="O130" t="s">
        <v>23</v>
      </c>
      <c r="P130">
        <f t="shared" ref="P130:P193" si="8">IF(E130=0, 0, ROUND(E130/H130,2))</f>
        <v>80.069999999999993</v>
      </c>
      <c r="Q130" t="s">
        <v>2035</v>
      </c>
      <c r="R130" t="s">
        <v>2036</v>
      </c>
      <c r="S130" s="6">
        <f t="shared" ref="S130:S193" si="9">(((K130/60)/60)/24)+DATE(1970,1,1)</f>
        <v>40417.208333333336</v>
      </c>
      <c r="T130" s="6">
        <f t="shared" ref="T130:T193" si="10">(((L130/60)/60)/24)+DATE(1970,1,1)</f>
        <v>40430.208333333336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9">
        <f t="shared" ref="F131:F194" si="11">100*E131/D131</f>
        <v>3.2026936026936026</v>
      </c>
      <c r="G131" t="s">
        <v>74</v>
      </c>
      <c r="H131">
        <v>55</v>
      </c>
      <c r="I131" t="s">
        <v>26</v>
      </c>
      <c r="J131" t="s">
        <v>27</v>
      </c>
      <c r="K131">
        <v>1422943200</v>
      </c>
      <c r="L131">
        <v>1425103200</v>
      </c>
      <c r="M131" t="b">
        <v>0</v>
      </c>
      <c r="N131" t="b">
        <v>0</v>
      </c>
      <c r="O131" t="s">
        <v>17</v>
      </c>
      <c r="P131">
        <f t="shared" si="8"/>
        <v>86.47</v>
      </c>
      <c r="Q131" t="s">
        <v>2033</v>
      </c>
      <c r="R131" t="s">
        <v>2034</v>
      </c>
      <c r="S131" s="6">
        <f t="shared" si="9"/>
        <v>42038.25</v>
      </c>
      <c r="T131" s="6">
        <f t="shared" si="10"/>
        <v>42063.25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9">
        <f t="shared" si="11"/>
        <v>155.46875</v>
      </c>
      <c r="G132" t="s">
        <v>20</v>
      </c>
      <c r="H132">
        <v>533</v>
      </c>
      <c r="I132" t="s">
        <v>36</v>
      </c>
      <c r="J132" t="s">
        <v>37</v>
      </c>
      <c r="K132">
        <v>1319605200</v>
      </c>
      <c r="L132">
        <v>1320991200</v>
      </c>
      <c r="M132" t="b">
        <v>0</v>
      </c>
      <c r="N132" t="b">
        <v>0</v>
      </c>
      <c r="O132" t="s">
        <v>53</v>
      </c>
      <c r="P132">
        <f t="shared" si="8"/>
        <v>28</v>
      </c>
      <c r="Q132" t="s">
        <v>2041</v>
      </c>
      <c r="R132" t="s">
        <v>2044</v>
      </c>
      <c r="S132" s="6">
        <f t="shared" si="9"/>
        <v>40842.208333333336</v>
      </c>
      <c r="T132" s="6">
        <f t="shared" si="10"/>
        <v>40858.25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9">
        <f t="shared" si="11"/>
        <v>100.85974499089254</v>
      </c>
      <c r="G133" t="s">
        <v>20</v>
      </c>
      <c r="H133">
        <v>2443</v>
      </c>
      <c r="I133" t="s">
        <v>40</v>
      </c>
      <c r="J133" t="s">
        <v>41</v>
      </c>
      <c r="K133">
        <v>1385704800</v>
      </c>
      <c r="L133">
        <v>1386828000</v>
      </c>
      <c r="M133" t="b">
        <v>0</v>
      </c>
      <c r="N133" t="b">
        <v>0</v>
      </c>
      <c r="O133" t="s">
        <v>28</v>
      </c>
      <c r="P133">
        <f t="shared" si="8"/>
        <v>68</v>
      </c>
      <c r="Q133" t="s">
        <v>2037</v>
      </c>
      <c r="R133" t="s">
        <v>2038</v>
      </c>
      <c r="S133" s="6">
        <f t="shared" si="9"/>
        <v>41607.25</v>
      </c>
      <c r="T133" s="6">
        <f t="shared" si="10"/>
        <v>41620.25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9">
        <f t="shared" si="11"/>
        <v>116.18181818181819</v>
      </c>
      <c r="G134" t="s">
        <v>20</v>
      </c>
      <c r="H134">
        <v>89</v>
      </c>
      <c r="I134" t="s">
        <v>21</v>
      </c>
      <c r="J134" t="s">
        <v>22</v>
      </c>
      <c r="K134">
        <v>1515736800</v>
      </c>
      <c r="L134">
        <v>1517119200</v>
      </c>
      <c r="M134" t="b">
        <v>0</v>
      </c>
      <c r="N134" t="b">
        <v>1</v>
      </c>
      <c r="O134" t="s">
        <v>33</v>
      </c>
      <c r="P134">
        <f t="shared" si="8"/>
        <v>43.08</v>
      </c>
      <c r="Q134" t="s">
        <v>2039</v>
      </c>
      <c r="R134" t="s">
        <v>2040</v>
      </c>
      <c r="S134" s="6">
        <f t="shared" si="9"/>
        <v>43112.25</v>
      </c>
      <c r="T134" s="6">
        <f t="shared" si="10"/>
        <v>43128.25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9">
        <f t="shared" si="11"/>
        <v>310.77777777777777</v>
      </c>
      <c r="G135" t="s">
        <v>20</v>
      </c>
      <c r="H135">
        <v>159</v>
      </c>
      <c r="I135" t="s">
        <v>21</v>
      </c>
      <c r="J135" t="s">
        <v>22</v>
      </c>
      <c r="K135">
        <v>1313125200</v>
      </c>
      <c r="L135">
        <v>1315026000</v>
      </c>
      <c r="M135" t="b">
        <v>0</v>
      </c>
      <c r="N135" t="b">
        <v>0</v>
      </c>
      <c r="O135" t="s">
        <v>319</v>
      </c>
      <c r="P135">
        <f t="shared" si="8"/>
        <v>87.96</v>
      </c>
      <c r="Q135" t="s">
        <v>2035</v>
      </c>
      <c r="R135" t="s">
        <v>2062</v>
      </c>
      <c r="S135" s="6">
        <f t="shared" si="9"/>
        <v>40767.208333333336</v>
      </c>
      <c r="T135" s="6">
        <f t="shared" si="10"/>
        <v>40789.208333333336</v>
      </c>
    </row>
    <row r="136" spans="1:20" ht="31" x14ac:dyDescent="0.35">
      <c r="A136">
        <v>946</v>
      </c>
      <c r="B136" t="s">
        <v>1922</v>
      </c>
      <c r="C136" s="3" t="s">
        <v>1923</v>
      </c>
      <c r="D136">
        <v>153700</v>
      </c>
      <c r="E136">
        <v>15238</v>
      </c>
      <c r="F136" s="9">
        <f t="shared" si="11"/>
        <v>9.9141184124918666</v>
      </c>
      <c r="G136" t="s">
        <v>14</v>
      </c>
      <c r="H136">
        <v>181</v>
      </c>
      <c r="I136" t="s">
        <v>21</v>
      </c>
      <c r="J136" t="s">
        <v>22</v>
      </c>
      <c r="K136">
        <v>1308200400</v>
      </c>
      <c r="L136">
        <v>1308373200</v>
      </c>
      <c r="M136" t="b">
        <v>0</v>
      </c>
      <c r="N136" t="b">
        <v>0</v>
      </c>
      <c r="O136" t="s">
        <v>33</v>
      </c>
      <c r="P136">
        <f t="shared" si="8"/>
        <v>84.19</v>
      </c>
      <c r="Q136" t="s">
        <v>2039</v>
      </c>
      <c r="R136" t="s">
        <v>2040</v>
      </c>
      <c r="S136" s="6">
        <f t="shared" si="9"/>
        <v>40710.208333333336</v>
      </c>
      <c r="T136" s="6">
        <f t="shared" si="10"/>
        <v>40712.208333333336</v>
      </c>
    </row>
    <row r="137" spans="1:20" x14ac:dyDescent="0.35">
      <c r="A137">
        <v>377</v>
      </c>
      <c r="B137" t="s">
        <v>806</v>
      </c>
      <c r="C137" s="3" t="s">
        <v>807</v>
      </c>
      <c r="D137">
        <v>49700</v>
      </c>
      <c r="E137">
        <v>5098</v>
      </c>
      <c r="F137" s="9">
        <f t="shared" si="11"/>
        <v>10.257545271629779</v>
      </c>
      <c r="G137" t="s">
        <v>14</v>
      </c>
      <c r="H137">
        <v>127</v>
      </c>
      <c r="I137" t="s">
        <v>21</v>
      </c>
      <c r="J137" t="s">
        <v>22</v>
      </c>
      <c r="K137">
        <v>1571720400</v>
      </c>
      <c r="L137">
        <v>1572933600</v>
      </c>
      <c r="M137" t="b">
        <v>0</v>
      </c>
      <c r="N137" t="b">
        <v>0</v>
      </c>
      <c r="O137" t="s">
        <v>33</v>
      </c>
      <c r="P137">
        <f t="shared" si="8"/>
        <v>40.14</v>
      </c>
      <c r="Q137" t="s">
        <v>2039</v>
      </c>
      <c r="R137" t="s">
        <v>2040</v>
      </c>
      <c r="S137" s="6">
        <f t="shared" si="9"/>
        <v>43760.208333333328</v>
      </c>
      <c r="T137" s="6">
        <f t="shared" si="10"/>
        <v>43774.25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9">
        <f t="shared" si="11"/>
        <v>3.2862318840579712</v>
      </c>
      <c r="G138" t="s">
        <v>74</v>
      </c>
      <c r="H138">
        <v>58</v>
      </c>
      <c r="I138" t="s">
        <v>21</v>
      </c>
      <c r="J138" t="s">
        <v>22</v>
      </c>
      <c r="K138">
        <v>1402117200</v>
      </c>
      <c r="L138">
        <v>1403154000</v>
      </c>
      <c r="M138" t="b">
        <v>0</v>
      </c>
      <c r="N138" t="b">
        <v>1</v>
      </c>
      <c r="O138" t="s">
        <v>53</v>
      </c>
      <c r="P138">
        <f t="shared" si="8"/>
        <v>46.91</v>
      </c>
      <c r="Q138" t="s">
        <v>2041</v>
      </c>
      <c r="R138" t="s">
        <v>2044</v>
      </c>
      <c r="S138" s="6">
        <f t="shared" si="9"/>
        <v>41797.208333333336</v>
      </c>
      <c r="T138" s="6">
        <f t="shared" si="10"/>
        <v>41809.208333333336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9">
        <f t="shared" si="11"/>
        <v>261.77777777777777</v>
      </c>
      <c r="G139" t="s">
        <v>20</v>
      </c>
      <c r="H139">
        <v>50</v>
      </c>
      <c r="I139" t="s">
        <v>21</v>
      </c>
      <c r="J139" t="s">
        <v>22</v>
      </c>
      <c r="K139">
        <v>1286341200</v>
      </c>
      <c r="L139">
        <v>1286859600</v>
      </c>
      <c r="M139" t="b">
        <v>0</v>
      </c>
      <c r="N139" t="b">
        <v>0</v>
      </c>
      <c r="O139" t="s">
        <v>68</v>
      </c>
      <c r="P139">
        <f t="shared" si="8"/>
        <v>94.24</v>
      </c>
      <c r="Q139" t="s">
        <v>2047</v>
      </c>
      <c r="R139" t="s">
        <v>2048</v>
      </c>
      <c r="S139" s="6">
        <f t="shared" si="9"/>
        <v>40457.208333333336</v>
      </c>
      <c r="T139" s="6">
        <f t="shared" si="10"/>
        <v>40463.208333333336</v>
      </c>
    </row>
    <row r="140" spans="1:20" ht="31" x14ac:dyDescent="0.35">
      <c r="A140">
        <v>775</v>
      </c>
      <c r="B140" t="s">
        <v>1585</v>
      </c>
      <c r="C140" s="3" t="s">
        <v>1586</v>
      </c>
      <c r="D140">
        <v>9400</v>
      </c>
      <c r="E140">
        <v>968</v>
      </c>
      <c r="F140" s="9">
        <f t="shared" si="11"/>
        <v>10.297872340425531</v>
      </c>
      <c r="G140" t="s">
        <v>14</v>
      </c>
      <c r="H140">
        <v>10</v>
      </c>
      <c r="I140" t="s">
        <v>21</v>
      </c>
      <c r="J140" t="s">
        <v>22</v>
      </c>
      <c r="K140">
        <v>1415253600</v>
      </c>
      <c r="L140">
        <v>1416117600</v>
      </c>
      <c r="M140" t="b">
        <v>0</v>
      </c>
      <c r="N140" t="b">
        <v>0</v>
      </c>
      <c r="O140" t="s">
        <v>23</v>
      </c>
      <c r="P140">
        <f t="shared" si="8"/>
        <v>96.8</v>
      </c>
      <c r="Q140" t="s">
        <v>2035</v>
      </c>
      <c r="R140" t="s">
        <v>2036</v>
      </c>
      <c r="S140" s="6">
        <f t="shared" si="9"/>
        <v>41949.25</v>
      </c>
      <c r="T140" s="6">
        <f t="shared" si="10"/>
        <v>41959.25</v>
      </c>
    </row>
    <row r="141" spans="1:20" ht="31" x14ac:dyDescent="0.35">
      <c r="A141">
        <v>171</v>
      </c>
      <c r="B141" t="s">
        <v>394</v>
      </c>
      <c r="C141" s="3" t="s">
        <v>395</v>
      </c>
      <c r="D141">
        <v>4900</v>
      </c>
      <c r="E141">
        <v>521</v>
      </c>
      <c r="F141" s="9">
        <f t="shared" si="11"/>
        <v>10.63265306122449</v>
      </c>
      <c r="G141" t="s">
        <v>14</v>
      </c>
      <c r="H141">
        <v>5</v>
      </c>
      <c r="I141" t="s">
        <v>21</v>
      </c>
      <c r="J141" t="s">
        <v>22</v>
      </c>
      <c r="K141">
        <v>1395291600</v>
      </c>
      <c r="L141">
        <v>1397192400</v>
      </c>
      <c r="M141" t="b">
        <v>0</v>
      </c>
      <c r="N141" t="b">
        <v>0</v>
      </c>
      <c r="O141" t="s">
        <v>206</v>
      </c>
      <c r="P141">
        <f t="shared" si="8"/>
        <v>104.2</v>
      </c>
      <c r="Q141" t="s">
        <v>2047</v>
      </c>
      <c r="R141" t="s">
        <v>2059</v>
      </c>
      <c r="S141" s="6">
        <f t="shared" si="9"/>
        <v>41718.208333333336</v>
      </c>
      <c r="T141" s="6">
        <f t="shared" si="10"/>
        <v>41740.208333333336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9">
        <f t="shared" si="11"/>
        <v>223.16363636363636</v>
      </c>
      <c r="G142" t="s">
        <v>20</v>
      </c>
      <c r="H142">
        <v>186</v>
      </c>
      <c r="I142" t="s">
        <v>21</v>
      </c>
      <c r="J142" t="s">
        <v>22</v>
      </c>
      <c r="K142">
        <v>1519538400</v>
      </c>
      <c r="L142">
        <v>1519970400</v>
      </c>
      <c r="M142" t="b">
        <v>0</v>
      </c>
      <c r="N142" t="b">
        <v>0</v>
      </c>
      <c r="O142" t="s">
        <v>42</v>
      </c>
      <c r="P142">
        <f t="shared" si="8"/>
        <v>65.989999999999995</v>
      </c>
      <c r="Q142" t="s">
        <v>2041</v>
      </c>
      <c r="R142" t="s">
        <v>2042</v>
      </c>
      <c r="S142" s="6">
        <f t="shared" si="9"/>
        <v>43156.25</v>
      </c>
      <c r="T142" s="6">
        <f t="shared" si="10"/>
        <v>43161.25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9">
        <f t="shared" si="11"/>
        <v>101.59097978227061</v>
      </c>
      <c r="G143" t="s">
        <v>20</v>
      </c>
      <c r="H143">
        <v>1071</v>
      </c>
      <c r="I143" t="s">
        <v>21</v>
      </c>
      <c r="J143" t="s">
        <v>22</v>
      </c>
      <c r="K143">
        <v>1434085200</v>
      </c>
      <c r="L143">
        <v>1434603600</v>
      </c>
      <c r="M143" t="b">
        <v>0</v>
      </c>
      <c r="N143" t="b">
        <v>0</v>
      </c>
      <c r="O143" t="s">
        <v>28</v>
      </c>
      <c r="P143">
        <f t="shared" si="8"/>
        <v>60.99</v>
      </c>
      <c r="Q143" t="s">
        <v>2037</v>
      </c>
      <c r="R143" t="s">
        <v>2038</v>
      </c>
      <c r="S143" s="6">
        <f t="shared" si="9"/>
        <v>42167.208333333328</v>
      </c>
      <c r="T143" s="6">
        <f t="shared" si="10"/>
        <v>42173.208333333328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9">
        <f t="shared" si="11"/>
        <v>230.04</v>
      </c>
      <c r="G144" t="s">
        <v>20</v>
      </c>
      <c r="H144">
        <v>117</v>
      </c>
      <c r="I144" t="s">
        <v>21</v>
      </c>
      <c r="J144" t="s">
        <v>22</v>
      </c>
      <c r="K144">
        <v>1333688400</v>
      </c>
      <c r="L144">
        <v>1337230800</v>
      </c>
      <c r="M144" t="b">
        <v>0</v>
      </c>
      <c r="N144" t="b">
        <v>0</v>
      </c>
      <c r="O144" t="s">
        <v>28</v>
      </c>
      <c r="P144">
        <f t="shared" si="8"/>
        <v>98.31</v>
      </c>
      <c r="Q144" t="s">
        <v>2037</v>
      </c>
      <c r="R144" t="s">
        <v>2038</v>
      </c>
      <c r="S144" s="6">
        <f t="shared" si="9"/>
        <v>41005.208333333336</v>
      </c>
      <c r="T144" s="6">
        <f t="shared" si="10"/>
        <v>41046.208333333336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9">
        <f t="shared" si="11"/>
        <v>135.59259259259258</v>
      </c>
      <c r="G145" t="s">
        <v>20</v>
      </c>
      <c r="H145">
        <v>70</v>
      </c>
      <c r="I145" t="s">
        <v>21</v>
      </c>
      <c r="J145" t="s">
        <v>22</v>
      </c>
      <c r="K145">
        <v>1277701200</v>
      </c>
      <c r="L145">
        <v>1279429200</v>
      </c>
      <c r="M145" t="b">
        <v>0</v>
      </c>
      <c r="N145" t="b">
        <v>0</v>
      </c>
      <c r="O145" t="s">
        <v>60</v>
      </c>
      <c r="P145">
        <f t="shared" si="8"/>
        <v>104.6</v>
      </c>
      <c r="Q145" t="s">
        <v>2035</v>
      </c>
      <c r="R145" t="s">
        <v>2045</v>
      </c>
      <c r="S145" s="6">
        <f t="shared" si="9"/>
        <v>40357.208333333336</v>
      </c>
      <c r="T145" s="6">
        <f t="shared" si="10"/>
        <v>40377.208333333336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9">
        <f t="shared" si="11"/>
        <v>129.1</v>
      </c>
      <c r="G146" t="s">
        <v>20</v>
      </c>
      <c r="H146">
        <v>135</v>
      </c>
      <c r="I146" t="s">
        <v>21</v>
      </c>
      <c r="J146" t="s">
        <v>22</v>
      </c>
      <c r="K146">
        <v>1560747600</v>
      </c>
      <c r="L146">
        <v>1561438800</v>
      </c>
      <c r="M146" t="b">
        <v>0</v>
      </c>
      <c r="N146" t="b">
        <v>0</v>
      </c>
      <c r="O146" t="s">
        <v>33</v>
      </c>
      <c r="P146">
        <f t="shared" si="8"/>
        <v>86.07</v>
      </c>
      <c r="Q146" t="s">
        <v>2039</v>
      </c>
      <c r="R146" t="s">
        <v>2040</v>
      </c>
      <c r="S146" s="6">
        <f t="shared" si="9"/>
        <v>43633.208333333328</v>
      </c>
      <c r="T146" s="6">
        <f t="shared" si="10"/>
        <v>43641.208333333328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9">
        <f t="shared" si="11"/>
        <v>236.512</v>
      </c>
      <c r="G147" t="s">
        <v>20</v>
      </c>
      <c r="H147">
        <v>768</v>
      </c>
      <c r="I147" t="s">
        <v>98</v>
      </c>
      <c r="J147" t="s">
        <v>99</v>
      </c>
      <c r="K147">
        <v>1410066000</v>
      </c>
      <c r="L147">
        <v>1410498000</v>
      </c>
      <c r="M147" t="b">
        <v>0</v>
      </c>
      <c r="N147" t="b">
        <v>0</v>
      </c>
      <c r="O147" t="s">
        <v>65</v>
      </c>
      <c r="P147">
        <f t="shared" si="8"/>
        <v>76.989999999999995</v>
      </c>
      <c r="Q147" t="s">
        <v>2037</v>
      </c>
      <c r="R147" t="s">
        <v>2046</v>
      </c>
      <c r="S147" s="6">
        <f t="shared" si="9"/>
        <v>41889.208333333336</v>
      </c>
      <c r="T147" s="6">
        <f t="shared" si="10"/>
        <v>41894.208333333336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9">
        <f t="shared" si="11"/>
        <v>17.25</v>
      </c>
      <c r="G148" t="s">
        <v>74</v>
      </c>
      <c r="H148">
        <v>51</v>
      </c>
      <c r="I148" t="s">
        <v>21</v>
      </c>
      <c r="J148" t="s">
        <v>22</v>
      </c>
      <c r="K148">
        <v>1320732000</v>
      </c>
      <c r="L148">
        <v>1322460000</v>
      </c>
      <c r="M148" t="b">
        <v>0</v>
      </c>
      <c r="N148" t="b">
        <v>0</v>
      </c>
      <c r="O148" t="s">
        <v>33</v>
      </c>
      <c r="P148">
        <f t="shared" si="8"/>
        <v>29.76</v>
      </c>
      <c r="Q148" t="s">
        <v>2039</v>
      </c>
      <c r="R148" t="s">
        <v>2040</v>
      </c>
      <c r="S148" s="6">
        <f t="shared" si="9"/>
        <v>40855.25</v>
      </c>
      <c r="T148" s="6">
        <f t="shared" si="10"/>
        <v>40875.25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9">
        <f t="shared" si="11"/>
        <v>112.49397590361446</v>
      </c>
      <c r="G149" t="s">
        <v>20</v>
      </c>
      <c r="H149">
        <v>199</v>
      </c>
      <c r="I149" t="s">
        <v>21</v>
      </c>
      <c r="J149" t="s">
        <v>22</v>
      </c>
      <c r="K149">
        <v>1465794000</v>
      </c>
      <c r="L149">
        <v>1466312400</v>
      </c>
      <c r="M149" t="b">
        <v>0</v>
      </c>
      <c r="N149" t="b">
        <v>1</v>
      </c>
      <c r="O149" t="s">
        <v>33</v>
      </c>
      <c r="P149">
        <f t="shared" si="8"/>
        <v>46.92</v>
      </c>
      <c r="Q149" t="s">
        <v>2039</v>
      </c>
      <c r="R149" t="s">
        <v>2040</v>
      </c>
      <c r="S149" s="6">
        <f t="shared" si="9"/>
        <v>42534.208333333328</v>
      </c>
      <c r="T149" s="6">
        <f t="shared" si="10"/>
        <v>42540.208333333328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9">
        <f t="shared" si="11"/>
        <v>121.02150537634408</v>
      </c>
      <c r="G150" t="s">
        <v>20</v>
      </c>
      <c r="H150">
        <v>107</v>
      </c>
      <c r="I150" t="s">
        <v>21</v>
      </c>
      <c r="J150" t="s">
        <v>22</v>
      </c>
      <c r="K150">
        <v>1500958800</v>
      </c>
      <c r="L150">
        <v>1501736400</v>
      </c>
      <c r="M150" t="b">
        <v>0</v>
      </c>
      <c r="N150" t="b">
        <v>0</v>
      </c>
      <c r="O150" t="s">
        <v>65</v>
      </c>
      <c r="P150">
        <f t="shared" si="8"/>
        <v>105.19</v>
      </c>
      <c r="Q150" t="s">
        <v>2037</v>
      </c>
      <c r="R150" t="s">
        <v>2046</v>
      </c>
      <c r="S150" s="6">
        <f t="shared" si="9"/>
        <v>42941.208333333328</v>
      </c>
      <c r="T150" s="6">
        <f t="shared" si="10"/>
        <v>42950.208333333328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9">
        <f t="shared" si="11"/>
        <v>219.87096774193549</v>
      </c>
      <c r="G151" t="s">
        <v>20</v>
      </c>
      <c r="H151">
        <v>195</v>
      </c>
      <c r="I151" t="s">
        <v>21</v>
      </c>
      <c r="J151" t="s">
        <v>22</v>
      </c>
      <c r="K151">
        <v>1357020000</v>
      </c>
      <c r="L151">
        <v>1361512800</v>
      </c>
      <c r="M151" t="b">
        <v>0</v>
      </c>
      <c r="N151" t="b">
        <v>0</v>
      </c>
      <c r="O151" t="s">
        <v>60</v>
      </c>
      <c r="P151">
        <f t="shared" si="8"/>
        <v>69.91</v>
      </c>
      <c r="Q151" t="s">
        <v>2035</v>
      </c>
      <c r="R151" t="s">
        <v>2045</v>
      </c>
      <c r="S151" s="6">
        <f t="shared" si="9"/>
        <v>41275.25</v>
      </c>
      <c r="T151" s="6">
        <f t="shared" si="10"/>
        <v>41327.25</v>
      </c>
    </row>
    <row r="152" spans="1:20" x14ac:dyDescent="0.35">
      <c r="A152">
        <v>423</v>
      </c>
      <c r="B152" t="s">
        <v>895</v>
      </c>
      <c r="C152" s="3" t="s">
        <v>896</v>
      </c>
      <c r="D152">
        <v>147800</v>
      </c>
      <c r="E152">
        <v>15723</v>
      </c>
      <c r="F152" s="9">
        <f t="shared" si="11"/>
        <v>10.638024357239512</v>
      </c>
      <c r="G152" t="s">
        <v>14</v>
      </c>
      <c r="H152">
        <v>162</v>
      </c>
      <c r="I152" t="s">
        <v>21</v>
      </c>
      <c r="J152" t="s">
        <v>22</v>
      </c>
      <c r="K152">
        <v>1316667600</v>
      </c>
      <c r="L152">
        <v>1316840400</v>
      </c>
      <c r="M152" t="b">
        <v>0</v>
      </c>
      <c r="N152" t="b">
        <v>1</v>
      </c>
      <c r="O152" t="s">
        <v>17</v>
      </c>
      <c r="P152">
        <f t="shared" si="8"/>
        <v>97.06</v>
      </c>
      <c r="Q152" t="s">
        <v>2033</v>
      </c>
      <c r="R152" t="s">
        <v>2034</v>
      </c>
      <c r="S152" s="6">
        <f t="shared" si="9"/>
        <v>40808.208333333336</v>
      </c>
      <c r="T152" s="6">
        <f t="shared" si="10"/>
        <v>40810.208333333336</v>
      </c>
    </row>
    <row r="153" spans="1:20" x14ac:dyDescent="0.35">
      <c r="A153">
        <v>236</v>
      </c>
      <c r="B153" t="s">
        <v>524</v>
      </c>
      <c r="C153" s="3" t="s">
        <v>525</v>
      </c>
      <c r="D153">
        <v>39500</v>
      </c>
      <c r="E153">
        <v>4323</v>
      </c>
      <c r="F153" s="9">
        <f t="shared" si="11"/>
        <v>10.944303797468354</v>
      </c>
      <c r="G153" t="s">
        <v>14</v>
      </c>
      <c r="H153">
        <v>57</v>
      </c>
      <c r="I153" t="s">
        <v>26</v>
      </c>
      <c r="J153" t="s">
        <v>27</v>
      </c>
      <c r="K153">
        <v>1561438800</v>
      </c>
      <c r="L153">
        <v>1562043600</v>
      </c>
      <c r="M153" t="b">
        <v>0</v>
      </c>
      <c r="N153" t="b">
        <v>1</v>
      </c>
      <c r="O153" t="s">
        <v>23</v>
      </c>
      <c r="P153">
        <f t="shared" si="8"/>
        <v>75.84</v>
      </c>
      <c r="Q153" t="s">
        <v>2035</v>
      </c>
      <c r="R153" t="s">
        <v>2036</v>
      </c>
      <c r="S153" s="6">
        <f t="shared" si="9"/>
        <v>43641.208333333328</v>
      </c>
      <c r="T153" s="6">
        <f t="shared" si="10"/>
        <v>43648.208333333328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9">
        <f t="shared" si="11"/>
        <v>423.06746987951806</v>
      </c>
      <c r="G154" t="s">
        <v>20</v>
      </c>
      <c r="H154">
        <v>3376</v>
      </c>
      <c r="I154" t="s">
        <v>21</v>
      </c>
      <c r="J154" t="s">
        <v>22</v>
      </c>
      <c r="K154">
        <v>1487311200</v>
      </c>
      <c r="L154">
        <v>1487916000</v>
      </c>
      <c r="M154" t="b">
        <v>0</v>
      </c>
      <c r="N154" t="b">
        <v>0</v>
      </c>
      <c r="O154" t="s">
        <v>60</v>
      </c>
      <c r="P154">
        <f t="shared" si="8"/>
        <v>52.01</v>
      </c>
      <c r="Q154" t="s">
        <v>2035</v>
      </c>
      <c r="R154" t="s">
        <v>2045</v>
      </c>
      <c r="S154" s="6">
        <f t="shared" si="9"/>
        <v>42783.25</v>
      </c>
      <c r="T154" s="6">
        <f t="shared" si="10"/>
        <v>42790.25</v>
      </c>
    </row>
    <row r="155" spans="1:20" x14ac:dyDescent="0.35">
      <c r="A155">
        <v>415</v>
      </c>
      <c r="B155" t="s">
        <v>880</v>
      </c>
      <c r="C155" s="3" t="s">
        <v>881</v>
      </c>
      <c r="D155">
        <v>113500</v>
      </c>
      <c r="E155">
        <v>12552</v>
      </c>
      <c r="F155" s="9">
        <f t="shared" si="11"/>
        <v>11.059030837004405</v>
      </c>
      <c r="G155" t="s">
        <v>14</v>
      </c>
      <c r="H155">
        <v>418</v>
      </c>
      <c r="I155" t="s">
        <v>21</v>
      </c>
      <c r="J155" t="s">
        <v>22</v>
      </c>
      <c r="K155">
        <v>1326434400</v>
      </c>
      <c r="L155">
        <v>1327903200</v>
      </c>
      <c r="M155" t="b">
        <v>0</v>
      </c>
      <c r="N155" t="b">
        <v>0</v>
      </c>
      <c r="O155" t="s">
        <v>33</v>
      </c>
      <c r="P155">
        <f t="shared" si="8"/>
        <v>30.03</v>
      </c>
      <c r="Q155" t="s">
        <v>2039</v>
      </c>
      <c r="R155" t="s">
        <v>2040</v>
      </c>
      <c r="S155" s="6">
        <f t="shared" si="9"/>
        <v>40921.25</v>
      </c>
      <c r="T155" s="6">
        <f t="shared" si="10"/>
        <v>40938.25</v>
      </c>
    </row>
    <row r="156" spans="1:20" x14ac:dyDescent="0.35">
      <c r="A156">
        <v>529</v>
      </c>
      <c r="B156" t="s">
        <v>1103</v>
      </c>
      <c r="C156" s="3" t="s">
        <v>1104</v>
      </c>
      <c r="D156">
        <v>5100</v>
      </c>
      <c r="E156">
        <v>574</v>
      </c>
      <c r="F156" s="9">
        <f t="shared" si="11"/>
        <v>11.254901960784315</v>
      </c>
      <c r="G156" t="s">
        <v>14</v>
      </c>
      <c r="H156">
        <v>9</v>
      </c>
      <c r="I156" t="s">
        <v>21</v>
      </c>
      <c r="J156" t="s">
        <v>22</v>
      </c>
      <c r="K156">
        <v>1399698000</v>
      </c>
      <c r="L156">
        <v>1402117200</v>
      </c>
      <c r="M156" t="b">
        <v>0</v>
      </c>
      <c r="N156" t="b">
        <v>0</v>
      </c>
      <c r="O156" t="s">
        <v>89</v>
      </c>
      <c r="P156">
        <f t="shared" si="8"/>
        <v>63.78</v>
      </c>
      <c r="Q156" t="s">
        <v>2050</v>
      </c>
      <c r="R156" t="s">
        <v>2051</v>
      </c>
      <c r="S156" s="6">
        <f t="shared" si="9"/>
        <v>41769.208333333336</v>
      </c>
      <c r="T156" s="6">
        <f t="shared" si="10"/>
        <v>41797.208333333336</v>
      </c>
    </row>
    <row r="157" spans="1:20" x14ac:dyDescent="0.35">
      <c r="A157">
        <v>638</v>
      </c>
      <c r="B157" t="s">
        <v>1318</v>
      </c>
      <c r="C157" s="3" t="s">
        <v>1319</v>
      </c>
      <c r="D157">
        <v>81600</v>
      </c>
      <c r="E157">
        <v>9318</v>
      </c>
      <c r="F157" s="9">
        <f t="shared" si="11"/>
        <v>11.419117647058824</v>
      </c>
      <c r="G157" t="s">
        <v>14</v>
      </c>
      <c r="H157">
        <v>94</v>
      </c>
      <c r="I157" t="s">
        <v>21</v>
      </c>
      <c r="J157" t="s">
        <v>22</v>
      </c>
      <c r="K157">
        <v>1280206800</v>
      </c>
      <c r="L157">
        <v>1281243600</v>
      </c>
      <c r="M157" t="b">
        <v>0</v>
      </c>
      <c r="N157" t="b">
        <v>1</v>
      </c>
      <c r="O157" t="s">
        <v>33</v>
      </c>
      <c r="P157">
        <f t="shared" si="8"/>
        <v>99.13</v>
      </c>
      <c r="Q157" t="s">
        <v>2039</v>
      </c>
      <c r="R157" t="s">
        <v>2040</v>
      </c>
      <c r="S157" s="6">
        <f t="shared" si="9"/>
        <v>40386.208333333336</v>
      </c>
      <c r="T157" s="6">
        <f t="shared" si="10"/>
        <v>40398.208333333336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9">
        <f t="shared" si="11"/>
        <v>73.939560439560438</v>
      </c>
      <c r="G158" t="s">
        <v>74</v>
      </c>
      <c r="H158">
        <v>379</v>
      </c>
      <c r="I158" t="s">
        <v>26</v>
      </c>
      <c r="J158" t="s">
        <v>27</v>
      </c>
      <c r="K158">
        <v>1570251600</v>
      </c>
      <c r="L158">
        <v>1572325200</v>
      </c>
      <c r="M158" t="b">
        <v>0</v>
      </c>
      <c r="N158" t="b">
        <v>0</v>
      </c>
      <c r="O158" t="s">
        <v>23</v>
      </c>
      <c r="P158">
        <f t="shared" si="8"/>
        <v>71.010000000000005</v>
      </c>
      <c r="Q158" t="s">
        <v>2035</v>
      </c>
      <c r="R158" t="s">
        <v>2036</v>
      </c>
      <c r="S158" s="6">
        <f t="shared" si="9"/>
        <v>43743.208333333328</v>
      </c>
      <c r="T158" s="6">
        <f t="shared" si="10"/>
        <v>43767.208333333328</v>
      </c>
    </row>
    <row r="159" spans="1:20" x14ac:dyDescent="0.35">
      <c r="A159">
        <v>358</v>
      </c>
      <c r="B159" t="s">
        <v>768</v>
      </c>
      <c r="C159" s="3" t="s">
        <v>769</v>
      </c>
      <c r="D159">
        <v>9700</v>
      </c>
      <c r="E159">
        <v>1146</v>
      </c>
      <c r="F159" s="9">
        <f t="shared" si="11"/>
        <v>11.814432989690722</v>
      </c>
      <c r="G159" t="s">
        <v>14</v>
      </c>
      <c r="H159">
        <v>23</v>
      </c>
      <c r="I159" t="s">
        <v>15</v>
      </c>
      <c r="J159" t="s">
        <v>16</v>
      </c>
      <c r="K159">
        <v>1533877200</v>
      </c>
      <c r="L159">
        <v>1534136400</v>
      </c>
      <c r="M159" t="b">
        <v>1</v>
      </c>
      <c r="N159" t="b">
        <v>0</v>
      </c>
      <c r="O159" t="s">
        <v>122</v>
      </c>
      <c r="P159">
        <f t="shared" si="8"/>
        <v>49.83</v>
      </c>
      <c r="Q159" t="s">
        <v>2054</v>
      </c>
      <c r="R159" t="s">
        <v>2055</v>
      </c>
      <c r="S159" s="6">
        <f t="shared" si="9"/>
        <v>43322.208333333328</v>
      </c>
      <c r="T159" s="6">
        <f t="shared" si="10"/>
        <v>43325.208333333328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9">
        <f t="shared" si="11"/>
        <v>220.95238095238096</v>
      </c>
      <c r="G160" t="s">
        <v>20</v>
      </c>
      <c r="H160">
        <v>41</v>
      </c>
      <c r="I160" t="s">
        <v>21</v>
      </c>
      <c r="J160" t="s">
        <v>22</v>
      </c>
      <c r="K160">
        <v>1449554400</v>
      </c>
      <c r="L160">
        <v>1449640800</v>
      </c>
      <c r="M160" t="b">
        <v>0</v>
      </c>
      <c r="N160" t="b">
        <v>0</v>
      </c>
      <c r="O160" t="s">
        <v>23</v>
      </c>
      <c r="P160">
        <f t="shared" si="8"/>
        <v>113.17</v>
      </c>
      <c r="Q160" t="s">
        <v>2035</v>
      </c>
      <c r="R160" t="s">
        <v>2036</v>
      </c>
      <c r="S160" s="6">
        <f t="shared" si="9"/>
        <v>42346.25</v>
      </c>
      <c r="T160" s="6">
        <f t="shared" si="10"/>
        <v>42347.25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9">
        <f t="shared" si="11"/>
        <v>100.01150627615063</v>
      </c>
      <c r="G161" t="s">
        <v>20</v>
      </c>
      <c r="H161">
        <v>1821</v>
      </c>
      <c r="I161" t="s">
        <v>21</v>
      </c>
      <c r="J161" t="s">
        <v>22</v>
      </c>
      <c r="K161">
        <v>1553662800</v>
      </c>
      <c r="L161">
        <v>1555218000</v>
      </c>
      <c r="M161" t="b">
        <v>0</v>
      </c>
      <c r="N161" t="b">
        <v>1</v>
      </c>
      <c r="O161" t="s">
        <v>33</v>
      </c>
      <c r="P161">
        <f t="shared" si="8"/>
        <v>105.01</v>
      </c>
      <c r="Q161" t="s">
        <v>2039</v>
      </c>
      <c r="R161" t="s">
        <v>2040</v>
      </c>
      <c r="S161" s="6">
        <f t="shared" si="9"/>
        <v>43551.208333333328</v>
      </c>
      <c r="T161" s="6">
        <f t="shared" si="10"/>
        <v>43569.208333333328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9">
        <f t="shared" si="11"/>
        <v>162.3125</v>
      </c>
      <c r="G162" t="s">
        <v>20</v>
      </c>
      <c r="H162">
        <v>164</v>
      </c>
      <c r="I162" t="s">
        <v>21</v>
      </c>
      <c r="J162" t="s">
        <v>22</v>
      </c>
      <c r="K162">
        <v>1556341200</v>
      </c>
      <c r="L162">
        <v>1557723600</v>
      </c>
      <c r="M162" t="b">
        <v>0</v>
      </c>
      <c r="N162" t="b">
        <v>0</v>
      </c>
      <c r="O162" t="s">
        <v>65</v>
      </c>
      <c r="P162">
        <f t="shared" si="8"/>
        <v>79.180000000000007</v>
      </c>
      <c r="Q162" t="s">
        <v>2037</v>
      </c>
      <c r="R162" t="s">
        <v>2046</v>
      </c>
      <c r="S162" s="6">
        <f t="shared" si="9"/>
        <v>43582.208333333328</v>
      </c>
      <c r="T162" s="6">
        <f t="shared" si="10"/>
        <v>43598.208333333328</v>
      </c>
    </row>
    <row r="163" spans="1:20" x14ac:dyDescent="0.35">
      <c r="A163">
        <v>63</v>
      </c>
      <c r="B163" t="s">
        <v>174</v>
      </c>
      <c r="C163" s="3" t="s">
        <v>175</v>
      </c>
      <c r="D163">
        <v>4700</v>
      </c>
      <c r="E163">
        <v>557</v>
      </c>
      <c r="F163" s="9">
        <f t="shared" si="11"/>
        <v>11.851063829787234</v>
      </c>
      <c r="G163" t="s">
        <v>14</v>
      </c>
      <c r="H163">
        <v>5</v>
      </c>
      <c r="I163" t="s">
        <v>21</v>
      </c>
      <c r="J163" t="s">
        <v>22</v>
      </c>
      <c r="K163">
        <v>1493355600</v>
      </c>
      <c r="L163">
        <v>1493874000</v>
      </c>
      <c r="M163" t="b">
        <v>0</v>
      </c>
      <c r="N163" t="b">
        <v>0</v>
      </c>
      <c r="O163" t="s">
        <v>33</v>
      </c>
      <c r="P163">
        <f t="shared" si="8"/>
        <v>111.4</v>
      </c>
      <c r="Q163" t="s">
        <v>2039</v>
      </c>
      <c r="R163" t="s">
        <v>2040</v>
      </c>
      <c r="S163" s="6">
        <f t="shared" si="9"/>
        <v>42853.208333333328</v>
      </c>
      <c r="T163" s="6">
        <f t="shared" si="10"/>
        <v>42859.208333333328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9">
        <f t="shared" si="11"/>
        <v>149.73770491803279</v>
      </c>
      <c r="G164" t="s">
        <v>20</v>
      </c>
      <c r="H164">
        <v>157</v>
      </c>
      <c r="I164" t="s">
        <v>98</v>
      </c>
      <c r="J164" t="s">
        <v>99</v>
      </c>
      <c r="K164">
        <v>1544248800</v>
      </c>
      <c r="L164">
        <v>1546840800</v>
      </c>
      <c r="M164" t="b">
        <v>0</v>
      </c>
      <c r="N164" t="b">
        <v>0</v>
      </c>
      <c r="O164" t="s">
        <v>23</v>
      </c>
      <c r="P164">
        <f t="shared" si="8"/>
        <v>58.18</v>
      </c>
      <c r="Q164" t="s">
        <v>2035</v>
      </c>
      <c r="R164" t="s">
        <v>2036</v>
      </c>
      <c r="S164" s="6">
        <f t="shared" si="9"/>
        <v>43442.25</v>
      </c>
      <c r="T164" s="6">
        <f t="shared" si="10"/>
        <v>43472.25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9">
        <f t="shared" si="11"/>
        <v>253.25714285714287</v>
      </c>
      <c r="G165" t="s">
        <v>20</v>
      </c>
      <c r="H165">
        <v>246</v>
      </c>
      <c r="I165" t="s">
        <v>21</v>
      </c>
      <c r="J165" t="s">
        <v>22</v>
      </c>
      <c r="K165">
        <v>1508475600</v>
      </c>
      <c r="L165">
        <v>1512712800</v>
      </c>
      <c r="M165" t="b">
        <v>0</v>
      </c>
      <c r="N165" t="b">
        <v>1</v>
      </c>
      <c r="O165" t="s">
        <v>122</v>
      </c>
      <c r="P165">
        <f t="shared" si="8"/>
        <v>36.03</v>
      </c>
      <c r="Q165" t="s">
        <v>2054</v>
      </c>
      <c r="R165" t="s">
        <v>2055</v>
      </c>
      <c r="S165" s="6">
        <f t="shared" si="9"/>
        <v>43028.208333333328</v>
      </c>
      <c r="T165" s="6">
        <f t="shared" si="10"/>
        <v>43077.25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9">
        <f t="shared" si="11"/>
        <v>100.16943521594685</v>
      </c>
      <c r="G166" t="s">
        <v>20</v>
      </c>
      <c r="H166">
        <v>1396</v>
      </c>
      <c r="I166" t="s">
        <v>21</v>
      </c>
      <c r="J166" t="s">
        <v>22</v>
      </c>
      <c r="K166">
        <v>1507438800</v>
      </c>
      <c r="L166">
        <v>1507525200</v>
      </c>
      <c r="M166" t="b">
        <v>0</v>
      </c>
      <c r="N166" t="b">
        <v>0</v>
      </c>
      <c r="O166" t="s">
        <v>33</v>
      </c>
      <c r="P166">
        <f t="shared" si="8"/>
        <v>107.99</v>
      </c>
      <c r="Q166" t="s">
        <v>2039</v>
      </c>
      <c r="R166" t="s">
        <v>2040</v>
      </c>
      <c r="S166" s="6">
        <f t="shared" si="9"/>
        <v>43016.208333333328</v>
      </c>
      <c r="T166" s="6">
        <f t="shared" si="10"/>
        <v>43017.208333333328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9">
        <f t="shared" si="11"/>
        <v>121.99004424778761</v>
      </c>
      <c r="G167" t="s">
        <v>20</v>
      </c>
      <c r="H167">
        <v>2506</v>
      </c>
      <c r="I167" t="s">
        <v>21</v>
      </c>
      <c r="J167" t="s">
        <v>22</v>
      </c>
      <c r="K167">
        <v>1501563600</v>
      </c>
      <c r="L167">
        <v>1504328400</v>
      </c>
      <c r="M167" t="b">
        <v>0</v>
      </c>
      <c r="N167" t="b">
        <v>0</v>
      </c>
      <c r="O167" t="s">
        <v>28</v>
      </c>
      <c r="P167">
        <f t="shared" si="8"/>
        <v>44.01</v>
      </c>
      <c r="Q167" t="s">
        <v>2037</v>
      </c>
      <c r="R167" t="s">
        <v>2038</v>
      </c>
      <c r="S167" s="6">
        <f t="shared" si="9"/>
        <v>42948.208333333328</v>
      </c>
      <c r="T167" s="6">
        <f t="shared" si="10"/>
        <v>42980.208333333328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9">
        <f t="shared" si="11"/>
        <v>137.13265306122449</v>
      </c>
      <c r="G168" t="s">
        <v>20</v>
      </c>
      <c r="H168">
        <v>244</v>
      </c>
      <c r="I168" t="s">
        <v>21</v>
      </c>
      <c r="J168" t="s">
        <v>22</v>
      </c>
      <c r="K168">
        <v>1292997600</v>
      </c>
      <c r="L168">
        <v>1293343200</v>
      </c>
      <c r="M168" t="b">
        <v>0</v>
      </c>
      <c r="N168" t="b">
        <v>0</v>
      </c>
      <c r="O168" t="s">
        <v>122</v>
      </c>
      <c r="P168">
        <f t="shared" si="8"/>
        <v>55.08</v>
      </c>
      <c r="Q168" t="s">
        <v>2054</v>
      </c>
      <c r="R168" t="s">
        <v>2055</v>
      </c>
      <c r="S168" s="6">
        <f t="shared" si="9"/>
        <v>40534.25</v>
      </c>
      <c r="T168" s="6">
        <f t="shared" si="10"/>
        <v>40538.25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9">
        <f t="shared" si="11"/>
        <v>415.53846153846155</v>
      </c>
      <c r="G169" t="s">
        <v>20</v>
      </c>
      <c r="H169">
        <v>146</v>
      </c>
      <c r="I169" t="s">
        <v>26</v>
      </c>
      <c r="J169" t="s">
        <v>27</v>
      </c>
      <c r="K169">
        <v>1370840400</v>
      </c>
      <c r="L169">
        <v>1371704400</v>
      </c>
      <c r="M169" t="b">
        <v>0</v>
      </c>
      <c r="N169" t="b">
        <v>0</v>
      </c>
      <c r="O169" t="s">
        <v>33</v>
      </c>
      <c r="P169">
        <f t="shared" si="8"/>
        <v>74</v>
      </c>
      <c r="Q169" t="s">
        <v>2039</v>
      </c>
      <c r="R169" t="s">
        <v>2040</v>
      </c>
      <c r="S169" s="6">
        <f t="shared" si="9"/>
        <v>41435.208333333336</v>
      </c>
      <c r="T169" s="6">
        <f t="shared" si="10"/>
        <v>41445.208333333336</v>
      </c>
    </row>
    <row r="170" spans="1:20" x14ac:dyDescent="0.35">
      <c r="A170">
        <v>904</v>
      </c>
      <c r="B170" t="s">
        <v>1840</v>
      </c>
      <c r="C170" s="3" t="s">
        <v>1841</v>
      </c>
      <c r="D170">
        <v>6500</v>
      </c>
      <c r="E170">
        <v>795</v>
      </c>
      <c r="F170" s="9">
        <f t="shared" si="11"/>
        <v>12.23076923076923</v>
      </c>
      <c r="G170" t="s">
        <v>14</v>
      </c>
      <c r="H170">
        <v>16</v>
      </c>
      <c r="I170" t="s">
        <v>21</v>
      </c>
      <c r="J170" t="s">
        <v>22</v>
      </c>
      <c r="K170">
        <v>1349326800</v>
      </c>
      <c r="L170">
        <v>1349672400</v>
      </c>
      <c r="M170" t="b">
        <v>0</v>
      </c>
      <c r="N170" t="b">
        <v>0</v>
      </c>
      <c r="O170" t="s">
        <v>133</v>
      </c>
      <c r="P170">
        <f t="shared" si="8"/>
        <v>49.69</v>
      </c>
      <c r="Q170" t="s">
        <v>2047</v>
      </c>
      <c r="R170" t="s">
        <v>2056</v>
      </c>
      <c r="S170" s="6">
        <f t="shared" si="9"/>
        <v>41186.208333333336</v>
      </c>
      <c r="T170" s="6">
        <f t="shared" si="10"/>
        <v>41190.208333333336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9">
        <f t="shared" si="11"/>
        <v>424.08154506437768</v>
      </c>
      <c r="G171" t="s">
        <v>20</v>
      </c>
      <c r="H171">
        <v>1267</v>
      </c>
      <c r="I171" t="s">
        <v>21</v>
      </c>
      <c r="J171" t="s">
        <v>22</v>
      </c>
      <c r="K171">
        <v>1339909200</v>
      </c>
      <c r="L171">
        <v>1342328400</v>
      </c>
      <c r="M171" t="b">
        <v>0</v>
      </c>
      <c r="N171" t="b">
        <v>1</v>
      </c>
      <c r="O171" t="s">
        <v>100</v>
      </c>
      <c r="P171">
        <f t="shared" si="8"/>
        <v>77.989999999999995</v>
      </c>
      <c r="Q171" t="s">
        <v>2041</v>
      </c>
      <c r="R171" t="s">
        <v>2052</v>
      </c>
      <c r="S171" s="6">
        <f t="shared" si="9"/>
        <v>41077.208333333336</v>
      </c>
      <c r="T171" s="6">
        <f t="shared" si="10"/>
        <v>41105.208333333336</v>
      </c>
    </row>
    <row r="172" spans="1:20" ht="31" x14ac:dyDescent="0.35">
      <c r="A172">
        <v>562</v>
      </c>
      <c r="B172" t="s">
        <v>1168</v>
      </c>
      <c r="C172" s="3" t="s">
        <v>1169</v>
      </c>
      <c r="D172">
        <v>9900</v>
      </c>
      <c r="E172">
        <v>1269</v>
      </c>
      <c r="F172" s="9">
        <f t="shared" si="11"/>
        <v>12.818181818181818</v>
      </c>
      <c r="G172" t="s">
        <v>14</v>
      </c>
      <c r="H172">
        <v>26</v>
      </c>
      <c r="I172" t="s">
        <v>98</v>
      </c>
      <c r="J172" t="s">
        <v>99</v>
      </c>
      <c r="K172">
        <v>1552366800</v>
      </c>
      <c r="L172">
        <v>1552539600</v>
      </c>
      <c r="M172" t="b">
        <v>0</v>
      </c>
      <c r="N172" t="b">
        <v>0</v>
      </c>
      <c r="O172" t="s">
        <v>23</v>
      </c>
      <c r="P172">
        <f t="shared" si="8"/>
        <v>48.81</v>
      </c>
      <c r="Q172" t="s">
        <v>2035</v>
      </c>
      <c r="R172" t="s">
        <v>2036</v>
      </c>
      <c r="S172" s="6">
        <f t="shared" si="9"/>
        <v>43536.208333333328</v>
      </c>
      <c r="T172" s="6">
        <f t="shared" si="10"/>
        <v>43538.208333333328</v>
      </c>
    </row>
    <row r="173" spans="1:20" ht="31" x14ac:dyDescent="0.35">
      <c r="A173">
        <v>592</v>
      </c>
      <c r="B173" t="s">
        <v>1226</v>
      </c>
      <c r="C173" s="3" t="s">
        <v>1227</v>
      </c>
      <c r="D173">
        <v>156800</v>
      </c>
      <c r="E173">
        <v>20243</v>
      </c>
      <c r="F173" s="9">
        <f t="shared" si="11"/>
        <v>12.910076530612244</v>
      </c>
      <c r="G173" t="s">
        <v>14</v>
      </c>
      <c r="H173">
        <v>253</v>
      </c>
      <c r="I173" t="s">
        <v>21</v>
      </c>
      <c r="J173" t="s">
        <v>22</v>
      </c>
      <c r="K173">
        <v>1401426000</v>
      </c>
      <c r="L173">
        <v>1402203600</v>
      </c>
      <c r="M173" t="b">
        <v>0</v>
      </c>
      <c r="N173" t="b">
        <v>0</v>
      </c>
      <c r="O173" t="s">
        <v>33</v>
      </c>
      <c r="P173">
        <f t="shared" si="8"/>
        <v>80.010000000000005</v>
      </c>
      <c r="Q173" t="s">
        <v>2039</v>
      </c>
      <c r="R173" t="s">
        <v>2040</v>
      </c>
      <c r="S173" s="6">
        <f t="shared" si="9"/>
        <v>41789.208333333336</v>
      </c>
      <c r="T173" s="6">
        <f t="shared" si="10"/>
        <v>41798.208333333336</v>
      </c>
    </row>
    <row r="174" spans="1:20" ht="31" x14ac:dyDescent="0.35">
      <c r="A174">
        <v>743</v>
      </c>
      <c r="B174" t="s">
        <v>1522</v>
      </c>
      <c r="C174" s="3" t="s">
        <v>1523</v>
      </c>
      <c r="D174">
        <v>3900</v>
      </c>
      <c r="E174">
        <v>504</v>
      </c>
      <c r="F174" s="9">
        <f t="shared" si="11"/>
        <v>12.923076923076923</v>
      </c>
      <c r="G174" t="s">
        <v>14</v>
      </c>
      <c r="H174">
        <v>17</v>
      </c>
      <c r="I174" t="s">
        <v>21</v>
      </c>
      <c r="J174" t="s">
        <v>22</v>
      </c>
      <c r="K174">
        <v>1445403600</v>
      </c>
      <c r="L174">
        <v>1445922000</v>
      </c>
      <c r="M174" t="b">
        <v>0</v>
      </c>
      <c r="N174" t="b">
        <v>1</v>
      </c>
      <c r="O174" t="s">
        <v>33</v>
      </c>
      <c r="P174">
        <f t="shared" si="8"/>
        <v>29.65</v>
      </c>
      <c r="Q174" t="s">
        <v>2039</v>
      </c>
      <c r="R174" t="s">
        <v>2040</v>
      </c>
      <c r="S174" s="6">
        <f t="shared" si="9"/>
        <v>42298.208333333328</v>
      </c>
      <c r="T174" s="6">
        <f t="shared" si="10"/>
        <v>42304.208333333328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9">
        <f t="shared" si="11"/>
        <v>163.01447776628748</v>
      </c>
      <c r="G175" t="s">
        <v>20</v>
      </c>
      <c r="H175">
        <v>1561</v>
      </c>
      <c r="I175" t="s">
        <v>21</v>
      </c>
      <c r="J175" t="s">
        <v>22</v>
      </c>
      <c r="K175">
        <v>1368853200</v>
      </c>
      <c r="L175">
        <v>1369371600</v>
      </c>
      <c r="M175" t="b">
        <v>0</v>
      </c>
      <c r="N175" t="b">
        <v>0</v>
      </c>
      <c r="O175" t="s">
        <v>33</v>
      </c>
      <c r="P175">
        <f t="shared" si="8"/>
        <v>100.98</v>
      </c>
      <c r="Q175" t="s">
        <v>2039</v>
      </c>
      <c r="R175" t="s">
        <v>2040</v>
      </c>
      <c r="S175" s="6">
        <f t="shared" si="9"/>
        <v>41412.208333333336</v>
      </c>
      <c r="T175" s="6">
        <f t="shared" si="10"/>
        <v>41418.208333333336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9">
        <f t="shared" si="11"/>
        <v>894.66666666666663</v>
      </c>
      <c r="G176" t="s">
        <v>20</v>
      </c>
      <c r="H176">
        <v>48</v>
      </c>
      <c r="I176" t="s">
        <v>21</v>
      </c>
      <c r="J176" t="s">
        <v>22</v>
      </c>
      <c r="K176">
        <v>1444021200</v>
      </c>
      <c r="L176">
        <v>1444107600</v>
      </c>
      <c r="M176" t="b">
        <v>0</v>
      </c>
      <c r="N176" t="b">
        <v>1</v>
      </c>
      <c r="O176" t="s">
        <v>65</v>
      </c>
      <c r="P176">
        <f t="shared" si="8"/>
        <v>111.83</v>
      </c>
      <c r="Q176" t="s">
        <v>2037</v>
      </c>
      <c r="R176" t="s">
        <v>2046</v>
      </c>
      <c r="S176" s="6">
        <f t="shared" si="9"/>
        <v>42282.208333333328</v>
      </c>
      <c r="T176" s="6">
        <f t="shared" si="10"/>
        <v>42283.208333333328</v>
      </c>
    </row>
    <row r="177" spans="1:20" x14ac:dyDescent="0.35">
      <c r="A177">
        <v>941</v>
      </c>
      <c r="B177" t="s">
        <v>1913</v>
      </c>
      <c r="C177" s="3" t="s">
        <v>1914</v>
      </c>
      <c r="D177">
        <v>43000</v>
      </c>
      <c r="E177">
        <v>5615</v>
      </c>
      <c r="F177" s="9">
        <f t="shared" si="11"/>
        <v>13.05813953488372</v>
      </c>
      <c r="G177" t="s">
        <v>14</v>
      </c>
      <c r="H177">
        <v>78</v>
      </c>
      <c r="I177" t="s">
        <v>21</v>
      </c>
      <c r="J177" t="s">
        <v>22</v>
      </c>
      <c r="K177">
        <v>1294552800</v>
      </c>
      <c r="L177">
        <v>1297576800</v>
      </c>
      <c r="M177" t="b">
        <v>1</v>
      </c>
      <c r="N177" t="b">
        <v>0</v>
      </c>
      <c r="O177" t="s">
        <v>33</v>
      </c>
      <c r="P177">
        <f t="shared" si="8"/>
        <v>71.989999999999995</v>
      </c>
      <c r="Q177" t="s">
        <v>2039</v>
      </c>
      <c r="R177" t="s">
        <v>2040</v>
      </c>
      <c r="S177" s="6">
        <f t="shared" si="9"/>
        <v>40552.25</v>
      </c>
      <c r="T177" s="6">
        <f t="shared" si="10"/>
        <v>40587.25</v>
      </c>
    </row>
    <row r="178" spans="1:20" ht="31" x14ac:dyDescent="0.35">
      <c r="A178">
        <v>374</v>
      </c>
      <c r="B178" t="s">
        <v>800</v>
      </c>
      <c r="C178" s="3" t="s">
        <v>801</v>
      </c>
      <c r="D178">
        <v>167400</v>
      </c>
      <c r="E178">
        <v>22073</v>
      </c>
      <c r="F178" s="9">
        <f t="shared" si="11"/>
        <v>13.185782556750299</v>
      </c>
      <c r="G178" t="s">
        <v>14</v>
      </c>
      <c r="H178">
        <v>441</v>
      </c>
      <c r="I178" t="s">
        <v>21</v>
      </c>
      <c r="J178" t="s">
        <v>22</v>
      </c>
      <c r="K178">
        <v>1547186400</v>
      </c>
      <c r="L178">
        <v>1547618400</v>
      </c>
      <c r="M178" t="b">
        <v>0</v>
      </c>
      <c r="N178" t="b">
        <v>1</v>
      </c>
      <c r="O178" t="s">
        <v>42</v>
      </c>
      <c r="P178">
        <f t="shared" si="8"/>
        <v>50.05</v>
      </c>
      <c r="Q178" t="s">
        <v>2041</v>
      </c>
      <c r="R178" t="s">
        <v>2042</v>
      </c>
      <c r="S178" s="6">
        <f t="shared" si="9"/>
        <v>43476.25</v>
      </c>
      <c r="T178" s="6">
        <f t="shared" si="10"/>
        <v>43481.25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9">
        <f t="shared" si="11"/>
        <v>416.47680412371136</v>
      </c>
      <c r="G179" t="s">
        <v>20</v>
      </c>
      <c r="H179">
        <v>2739</v>
      </c>
      <c r="I179" t="s">
        <v>21</v>
      </c>
      <c r="J179" t="s">
        <v>22</v>
      </c>
      <c r="K179">
        <v>1289800800</v>
      </c>
      <c r="L179">
        <v>1291960800</v>
      </c>
      <c r="M179" t="b">
        <v>0</v>
      </c>
      <c r="N179" t="b">
        <v>0</v>
      </c>
      <c r="O179" t="s">
        <v>33</v>
      </c>
      <c r="P179">
        <f t="shared" si="8"/>
        <v>59</v>
      </c>
      <c r="Q179" t="s">
        <v>2039</v>
      </c>
      <c r="R179" t="s">
        <v>2040</v>
      </c>
      <c r="S179" s="6">
        <f t="shared" si="9"/>
        <v>40497.25</v>
      </c>
      <c r="T179" s="6">
        <f t="shared" si="10"/>
        <v>40522.25</v>
      </c>
    </row>
    <row r="180" spans="1:20" ht="31" x14ac:dyDescent="0.35">
      <c r="A180">
        <v>486</v>
      </c>
      <c r="B180" t="s">
        <v>1019</v>
      </c>
      <c r="C180" s="3" t="s">
        <v>1020</v>
      </c>
      <c r="D180">
        <v>5200</v>
      </c>
      <c r="E180">
        <v>702</v>
      </c>
      <c r="F180" s="9">
        <f t="shared" si="11"/>
        <v>13.5</v>
      </c>
      <c r="G180" t="s">
        <v>14</v>
      </c>
      <c r="H180">
        <v>21</v>
      </c>
      <c r="I180" t="s">
        <v>40</v>
      </c>
      <c r="J180" t="s">
        <v>41</v>
      </c>
      <c r="K180">
        <v>1520575200</v>
      </c>
      <c r="L180">
        <v>1521867600</v>
      </c>
      <c r="M180" t="b">
        <v>0</v>
      </c>
      <c r="N180" t="b">
        <v>1</v>
      </c>
      <c r="O180" t="s">
        <v>206</v>
      </c>
      <c r="P180">
        <f t="shared" si="8"/>
        <v>33.43</v>
      </c>
      <c r="Q180" t="s">
        <v>2047</v>
      </c>
      <c r="R180" t="s">
        <v>2059</v>
      </c>
      <c r="S180" s="6">
        <f t="shared" si="9"/>
        <v>43168.25</v>
      </c>
      <c r="T180" s="6">
        <f t="shared" si="10"/>
        <v>43183.208333333328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9">
        <f t="shared" si="11"/>
        <v>357.71910112359552</v>
      </c>
      <c r="G181" t="s">
        <v>20</v>
      </c>
      <c r="H181">
        <v>3537</v>
      </c>
      <c r="I181" t="s">
        <v>15</v>
      </c>
      <c r="J181" t="s">
        <v>16</v>
      </c>
      <c r="K181">
        <v>1363496400</v>
      </c>
      <c r="L181">
        <v>1363582800</v>
      </c>
      <c r="M181" t="b">
        <v>0</v>
      </c>
      <c r="N181" t="b">
        <v>1</v>
      </c>
      <c r="O181" t="s">
        <v>33</v>
      </c>
      <c r="P181">
        <f t="shared" si="8"/>
        <v>45.01</v>
      </c>
      <c r="Q181" t="s">
        <v>2039</v>
      </c>
      <c r="R181" t="s">
        <v>2040</v>
      </c>
      <c r="S181" s="6">
        <f t="shared" si="9"/>
        <v>41350.208333333336</v>
      </c>
      <c r="T181" s="6">
        <f t="shared" si="10"/>
        <v>41351.208333333336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9">
        <f t="shared" si="11"/>
        <v>308.45714285714286</v>
      </c>
      <c r="G182" t="s">
        <v>20</v>
      </c>
      <c r="H182">
        <v>2107</v>
      </c>
      <c r="I182" t="s">
        <v>26</v>
      </c>
      <c r="J182" t="s">
        <v>27</v>
      </c>
      <c r="K182">
        <v>1269234000</v>
      </c>
      <c r="L182">
        <v>1269666000</v>
      </c>
      <c r="M182" t="b">
        <v>0</v>
      </c>
      <c r="N182" t="b">
        <v>0</v>
      </c>
      <c r="O182" t="s">
        <v>65</v>
      </c>
      <c r="P182">
        <f t="shared" si="8"/>
        <v>81.98</v>
      </c>
      <c r="Q182" t="s">
        <v>2037</v>
      </c>
      <c r="R182" t="s">
        <v>2046</v>
      </c>
      <c r="S182" s="6">
        <f t="shared" si="9"/>
        <v>40259.208333333336</v>
      </c>
      <c r="T182" s="6">
        <f t="shared" si="10"/>
        <v>40264.208333333336</v>
      </c>
    </row>
    <row r="183" spans="1:20" x14ac:dyDescent="0.35">
      <c r="A183">
        <v>505</v>
      </c>
      <c r="B183" t="s">
        <v>1057</v>
      </c>
      <c r="C183" s="3" t="s">
        <v>1058</v>
      </c>
      <c r="D183">
        <v>89900</v>
      </c>
      <c r="E183">
        <v>12497</v>
      </c>
      <c r="F183" s="9">
        <f t="shared" si="11"/>
        <v>13.901001112347052</v>
      </c>
      <c r="G183" t="s">
        <v>14</v>
      </c>
      <c r="H183">
        <v>347</v>
      </c>
      <c r="I183" t="s">
        <v>21</v>
      </c>
      <c r="J183" t="s">
        <v>22</v>
      </c>
      <c r="K183">
        <v>1362722400</v>
      </c>
      <c r="L183">
        <v>1366347600</v>
      </c>
      <c r="M183" t="b">
        <v>0</v>
      </c>
      <c r="N183" t="b">
        <v>1</v>
      </c>
      <c r="O183" t="s">
        <v>133</v>
      </c>
      <c r="P183">
        <f t="shared" si="8"/>
        <v>36.01</v>
      </c>
      <c r="Q183" t="s">
        <v>2047</v>
      </c>
      <c r="R183" t="s">
        <v>2056</v>
      </c>
      <c r="S183" s="6">
        <f t="shared" si="9"/>
        <v>41341.25</v>
      </c>
      <c r="T183" s="6">
        <f t="shared" si="10"/>
        <v>41383.208333333336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9">
        <f t="shared" si="11"/>
        <v>722.32472324723244</v>
      </c>
      <c r="G184" t="s">
        <v>20</v>
      </c>
      <c r="H184">
        <v>3318</v>
      </c>
      <c r="I184" t="s">
        <v>36</v>
      </c>
      <c r="J184" t="s">
        <v>37</v>
      </c>
      <c r="K184">
        <v>1560574800</v>
      </c>
      <c r="L184">
        <v>1561957200</v>
      </c>
      <c r="M184" t="b">
        <v>0</v>
      </c>
      <c r="N184" t="b">
        <v>0</v>
      </c>
      <c r="O184" t="s">
        <v>33</v>
      </c>
      <c r="P184">
        <f t="shared" si="8"/>
        <v>59</v>
      </c>
      <c r="Q184" t="s">
        <v>2039</v>
      </c>
      <c r="R184" t="s">
        <v>2040</v>
      </c>
      <c r="S184" s="6">
        <f t="shared" si="9"/>
        <v>43631.208333333328</v>
      </c>
      <c r="T184" s="6">
        <f t="shared" si="10"/>
        <v>43647.208333333328</v>
      </c>
    </row>
    <row r="185" spans="1:20" x14ac:dyDescent="0.35">
      <c r="A185">
        <v>378</v>
      </c>
      <c r="B185" t="s">
        <v>808</v>
      </c>
      <c r="C185" s="3" t="s">
        <v>809</v>
      </c>
      <c r="D185">
        <v>178200</v>
      </c>
      <c r="E185">
        <v>24882</v>
      </c>
      <c r="F185" s="9">
        <f t="shared" si="11"/>
        <v>13.962962962962964</v>
      </c>
      <c r="G185" t="s">
        <v>14</v>
      </c>
      <c r="H185">
        <v>355</v>
      </c>
      <c r="I185" t="s">
        <v>21</v>
      </c>
      <c r="J185" t="s">
        <v>22</v>
      </c>
      <c r="K185">
        <v>1526878800</v>
      </c>
      <c r="L185">
        <v>1530162000</v>
      </c>
      <c r="M185" t="b">
        <v>0</v>
      </c>
      <c r="N185" t="b">
        <v>0</v>
      </c>
      <c r="O185" t="s">
        <v>42</v>
      </c>
      <c r="P185">
        <f t="shared" si="8"/>
        <v>70.09</v>
      </c>
      <c r="Q185" t="s">
        <v>2041</v>
      </c>
      <c r="R185" t="s">
        <v>2042</v>
      </c>
      <c r="S185" s="6">
        <f t="shared" si="9"/>
        <v>43241.208333333328</v>
      </c>
      <c r="T185" s="6">
        <f t="shared" si="10"/>
        <v>43279.208333333328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9">
        <f t="shared" si="11"/>
        <v>293.05555555555554</v>
      </c>
      <c r="G186" t="s">
        <v>20</v>
      </c>
      <c r="H186">
        <v>340</v>
      </c>
      <c r="I186" t="s">
        <v>21</v>
      </c>
      <c r="J186" t="s">
        <v>22</v>
      </c>
      <c r="K186">
        <v>1556859600</v>
      </c>
      <c r="L186">
        <v>1556946000</v>
      </c>
      <c r="M186" t="b">
        <v>0</v>
      </c>
      <c r="N186" t="b">
        <v>0</v>
      </c>
      <c r="O186" t="s">
        <v>33</v>
      </c>
      <c r="P186">
        <f t="shared" si="8"/>
        <v>31.03</v>
      </c>
      <c r="Q186" t="s">
        <v>2039</v>
      </c>
      <c r="R186" t="s">
        <v>2040</v>
      </c>
      <c r="S186" s="6">
        <f t="shared" si="9"/>
        <v>43588.208333333328</v>
      </c>
      <c r="T186" s="6">
        <f t="shared" si="10"/>
        <v>43589.208333333328</v>
      </c>
    </row>
    <row r="187" spans="1:20" ht="31" x14ac:dyDescent="0.35">
      <c r="A187">
        <v>795</v>
      </c>
      <c r="B187" t="s">
        <v>1625</v>
      </c>
      <c r="C187" s="3" t="s">
        <v>1626</v>
      </c>
      <c r="D187">
        <v>7100</v>
      </c>
      <c r="E187">
        <v>1022</v>
      </c>
      <c r="F187" s="9">
        <f t="shared" si="11"/>
        <v>14.394366197183098</v>
      </c>
      <c r="G187" t="s">
        <v>14</v>
      </c>
      <c r="H187">
        <v>31</v>
      </c>
      <c r="I187" t="s">
        <v>21</v>
      </c>
      <c r="J187" t="s">
        <v>22</v>
      </c>
      <c r="K187">
        <v>1477976400</v>
      </c>
      <c r="L187">
        <v>1478235600</v>
      </c>
      <c r="M187" t="b">
        <v>0</v>
      </c>
      <c r="N187" t="b">
        <v>0</v>
      </c>
      <c r="O187" t="s">
        <v>53</v>
      </c>
      <c r="P187">
        <f t="shared" si="8"/>
        <v>32.97</v>
      </c>
      <c r="Q187" t="s">
        <v>2041</v>
      </c>
      <c r="R187" t="s">
        <v>2044</v>
      </c>
      <c r="S187" s="6">
        <f t="shared" si="9"/>
        <v>42675.208333333328</v>
      </c>
      <c r="T187" s="6">
        <f t="shared" si="10"/>
        <v>42678.208333333328</v>
      </c>
    </row>
    <row r="188" spans="1:20" x14ac:dyDescent="0.35">
      <c r="A188">
        <v>345</v>
      </c>
      <c r="B188" t="s">
        <v>742</v>
      </c>
      <c r="C188" s="3" t="s">
        <v>743</v>
      </c>
      <c r="D188">
        <v>157600</v>
      </c>
      <c r="E188">
        <v>23159</v>
      </c>
      <c r="F188" s="9">
        <f t="shared" si="11"/>
        <v>14.694796954314722</v>
      </c>
      <c r="G188" t="s">
        <v>14</v>
      </c>
      <c r="H188">
        <v>331</v>
      </c>
      <c r="I188" t="s">
        <v>40</v>
      </c>
      <c r="J188" t="s">
        <v>41</v>
      </c>
      <c r="K188">
        <v>1436418000</v>
      </c>
      <c r="L188">
        <v>1436504400</v>
      </c>
      <c r="M188" t="b">
        <v>0</v>
      </c>
      <c r="N188" t="b">
        <v>0</v>
      </c>
      <c r="O188" t="s">
        <v>53</v>
      </c>
      <c r="P188">
        <f t="shared" si="8"/>
        <v>69.97</v>
      </c>
      <c r="Q188" t="s">
        <v>2041</v>
      </c>
      <c r="R188" t="s">
        <v>2044</v>
      </c>
      <c r="S188" s="6">
        <f t="shared" si="9"/>
        <v>42194.208333333328</v>
      </c>
      <c r="T188" s="6">
        <f t="shared" si="10"/>
        <v>42195.208333333328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9">
        <f t="shared" si="11"/>
        <v>229.87375415282392</v>
      </c>
      <c r="G189" t="s">
        <v>20</v>
      </c>
      <c r="H189">
        <v>1442</v>
      </c>
      <c r="I189" t="s">
        <v>15</v>
      </c>
      <c r="J189" t="s">
        <v>16</v>
      </c>
      <c r="K189">
        <v>1361599200</v>
      </c>
      <c r="L189">
        <v>1364014800</v>
      </c>
      <c r="M189" t="b">
        <v>0</v>
      </c>
      <c r="N189" t="b">
        <v>1</v>
      </c>
      <c r="O189" t="s">
        <v>100</v>
      </c>
      <c r="P189">
        <f t="shared" si="8"/>
        <v>95.97</v>
      </c>
      <c r="Q189" t="s">
        <v>2041</v>
      </c>
      <c r="R189" t="s">
        <v>2052</v>
      </c>
      <c r="S189" s="6">
        <f t="shared" si="9"/>
        <v>41328.25</v>
      </c>
      <c r="T189" s="6">
        <f t="shared" si="10"/>
        <v>41356.208333333336</v>
      </c>
    </row>
    <row r="190" spans="1:20" ht="31" x14ac:dyDescent="0.35">
      <c r="A190">
        <v>110</v>
      </c>
      <c r="B190" t="s">
        <v>270</v>
      </c>
      <c r="C190" s="3" t="s">
        <v>271</v>
      </c>
      <c r="D190">
        <v>142400</v>
      </c>
      <c r="E190">
        <v>21307</v>
      </c>
      <c r="F190" s="9">
        <f t="shared" si="11"/>
        <v>14.962780898876405</v>
      </c>
      <c r="G190" t="s">
        <v>14</v>
      </c>
      <c r="H190">
        <v>296</v>
      </c>
      <c r="I190" t="s">
        <v>21</v>
      </c>
      <c r="J190" t="s">
        <v>22</v>
      </c>
      <c r="K190">
        <v>1536642000</v>
      </c>
      <c r="L190">
        <v>1538283600</v>
      </c>
      <c r="M190" t="b">
        <v>0</v>
      </c>
      <c r="N190" t="b">
        <v>0</v>
      </c>
      <c r="O190" t="s">
        <v>17</v>
      </c>
      <c r="P190">
        <f t="shared" si="8"/>
        <v>71.98</v>
      </c>
      <c r="Q190" t="s">
        <v>2033</v>
      </c>
      <c r="R190" t="s">
        <v>2034</v>
      </c>
      <c r="S190" s="6">
        <f t="shared" si="9"/>
        <v>43354.208333333328</v>
      </c>
      <c r="T190" s="6">
        <f t="shared" si="10"/>
        <v>43373.208333333328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9">
        <f t="shared" si="11"/>
        <v>23.525352848928385</v>
      </c>
      <c r="G191" t="s">
        <v>74</v>
      </c>
      <c r="H191">
        <v>441</v>
      </c>
      <c r="I191" t="s">
        <v>21</v>
      </c>
      <c r="J191" t="s">
        <v>22</v>
      </c>
      <c r="K191">
        <v>1457071200</v>
      </c>
      <c r="L191">
        <v>1457071200</v>
      </c>
      <c r="M191" t="b">
        <v>0</v>
      </c>
      <c r="N191" t="b">
        <v>0</v>
      </c>
      <c r="O191" t="s">
        <v>33</v>
      </c>
      <c r="P191">
        <f t="shared" si="8"/>
        <v>102.05</v>
      </c>
      <c r="Q191" t="s">
        <v>2039</v>
      </c>
      <c r="R191" t="s">
        <v>2040</v>
      </c>
      <c r="S191" s="6">
        <f t="shared" si="9"/>
        <v>42433.25</v>
      </c>
      <c r="T191" s="6">
        <f t="shared" si="10"/>
        <v>42433.25</v>
      </c>
    </row>
    <row r="192" spans="1:20" x14ac:dyDescent="0.35">
      <c r="A192">
        <v>534</v>
      </c>
      <c r="B192" t="s">
        <v>1113</v>
      </c>
      <c r="C192" s="3" t="s">
        <v>1114</v>
      </c>
      <c r="D192">
        <v>89100</v>
      </c>
      <c r="E192">
        <v>13385</v>
      </c>
      <c r="F192" s="9">
        <f t="shared" si="11"/>
        <v>15.022446689113355</v>
      </c>
      <c r="G192" t="s">
        <v>14</v>
      </c>
      <c r="H192">
        <v>243</v>
      </c>
      <c r="I192" t="s">
        <v>21</v>
      </c>
      <c r="J192" t="s">
        <v>22</v>
      </c>
      <c r="K192">
        <v>1534482000</v>
      </c>
      <c r="L192">
        <v>1534568400</v>
      </c>
      <c r="M192" t="b">
        <v>0</v>
      </c>
      <c r="N192" t="b">
        <v>1</v>
      </c>
      <c r="O192" t="s">
        <v>53</v>
      </c>
      <c r="P192">
        <f t="shared" si="8"/>
        <v>55.08</v>
      </c>
      <c r="Q192" t="s">
        <v>2041</v>
      </c>
      <c r="R192" t="s">
        <v>2044</v>
      </c>
      <c r="S192" s="6">
        <f t="shared" si="9"/>
        <v>43329.208333333328</v>
      </c>
      <c r="T192" s="6">
        <f t="shared" si="10"/>
        <v>43330.208333333328</v>
      </c>
    </row>
    <row r="193" spans="1:20" ht="31" x14ac:dyDescent="0.35">
      <c r="A193">
        <v>318</v>
      </c>
      <c r="B193" t="s">
        <v>688</v>
      </c>
      <c r="C193" s="3" t="s">
        <v>689</v>
      </c>
      <c r="D193">
        <v>5700</v>
      </c>
      <c r="E193">
        <v>903</v>
      </c>
      <c r="F193" s="9">
        <f t="shared" si="11"/>
        <v>15.842105263157896</v>
      </c>
      <c r="G193" t="s">
        <v>14</v>
      </c>
      <c r="H193">
        <v>17</v>
      </c>
      <c r="I193" t="s">
        <v>21</v>
      </c>
      <c r="J193" t="s">
        <v>22</v>
      </c>
      <c r="K193">
        <v>1392357600</v>
      </c>
      <c r="L193">
        <v>1392530400</v>
      </c>
      <c r="M193" t="b">
        <v>0</v>
      </c>
      <c r="N193" t="b">
        <v>0</v>
      </c>
      <c r="O193" t="s">
        <v>23</v>
      </c>
      <c r="P193">
        <f t="shared" si="8"/>
        <v>53.12</v>
      </c>
      <c r="Q193" t="s">
        <v>2035</v>
      </c>
      <c r="R193" t="s">
        <v>2036</v>
      </c>
      <c r="S193" s="6">
        <f t="shared" si="9"/>
        <v>41684.25</v>
      </c>
      <c r="T193" s="6">
        <f t="shared" si="10"/>
        <v>41686.25</v>
      </c>
    </row>
    <row r="194" spans="1:20" x14ac:dyDescent="0.35">
      <c r="A194">
        <v>543</v>
      </c>
      <c r="B194" t="s">
        <v>1131</v>
      </c>
      <c r="C194" s="3" t="s">
        <v>1132</v>
      </c>
      <c r="D194">
        <v>84900</v>
      </c>
      <c r="E194">
        <v>13864</v>
      </c>
      <c r="F194" s="9">
        <f t="shared" si="11"/>
        <v>16.329799764428738</v>
      </c>
      <c r="G194" t="s">
        <v>14</v>
      </c>
      <c r="H194">
        <v>180</v>
      </c>
      <c r="I194" t="s">
        <v>21</v>
      </c>
      <c r="J194" t="s">
        <v>22</v>
      </c>
      <c r="K194">
        <v>1378875600</v>
      </c>
      <c r="L194">
        <v>1380171600</v>
      </c>
      <c r="M194" t="b">
        <v>0</v>
      </c>
      <c r="N194" t="b">
        <v>0</v>
      </c>
      <c r="O194" t="s">
        <v>89</v>
      </c>
      <c r="P194">
        <f t="shared" ref="P194:P257" si="12">IF(E194=0, 0, ROUND(E194/H194,2))</f>
        <v>77.02</v>
      </c>
      <c r="Q194" t="s">
        <v>2050</v>
      </c>
      <c r="R194" t="s">
        <v>2051</v>
      </c>
      <c r="S194" s="6">
        <f t="shared" ref="S194:S257" si="13">(((K194/60)/60)/24)+DATE(1970,1,1)</f>
        <v>41528.208333333336</v>
      </c>
      <c r="T194" s="6">
        <f t="shared" ref="T194:T257" si="14">(((L194/60)/60)/24)+DATE(1970,1,1)</f>
        <v>41543.208333333336</v>
      </c>
    </row>
    <row r="195" spans="1:20" ht="31" x14ac:dyDescent="0.35">
      <c r="A195">
        <v>482</v>
      </c>
      <c r="B195" t="s">
        <v>1011</v>
      </c>
      <c r="C195" s="3" t="s">
        <v>1012</v>
      </c>
      <c r="D195">
        <v>4200</v>
      </c>
      <c r="E195">
        <v>689</v>
      </c>
      <c r="F195" s="9">
        <f t="shared" ref="F195:F258" si="15">100*E195/D195</f>
        <v>16.404761904761905</v>
      </c>
      <c r="G195" t="s">
        <v>14</v>
      </c>
      <c r="H195">
        <v>9</v>
      </c>
      <c r="I195" t="s">
        <v>21</v>
      </c>
      <c r="J195" t="s">
        <v>22</v>
      </c>
      <c r="K195">
        <v>1330063200</v>
      </c>
      <c r="L195">
        <v>1331013600</v>
      </c>
      <c r="M195" t="b">
        <v>0</v>
      </c>
      <c r="N195" t="b">
        <v>1</v>
      </c>
      <c r="O195" t="s">
        <v>119</v>
      </c>
      <c r="P195">
        <f t="shared" si="12"/>
        <v>76.56</v>
      </c>
      <c r="Q195" t="s">
        <v>2047</v>
      </c>
      <c r="R195" t="s">
        <v>2053</v>
      </c>
      <c r="S195" s="6">
        <f t="shared" si="13"/>
        <v>40963.25</v>
      </c>
      <c r="T195" s="6">
        <f t="shared" si="14"/>
        <v>40974.25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9">
        <f t="shared" si="15"/>
        <v>122.7605633802817</v>
      </c>
      <c r="G196" t="s">
        <v>20</v>
      </c>
      <c r="H196">
        <v>126</v>
      </c>
      <c r="I196" t="s">
        <v>21</v>
      </c>
      <c r="J196" t="s">
        <v>22</v>
      </c>
      <c r="K196">
        <v>1442206800</v>
      </c>
      <c r="L196">
        <v>1443589200</v>
      </c>
      <c r="M196" t="b">
        <v>0</v>
      </c>
      <c r="N196" t="b">
        <v>0</v>
      </c>
      <c r="O196" t="s">
        <v>148</v>
      </c>
      <c r="P196">
        <f t="shared" si="12"/>
        <v>69.17</v>
      </c>
      <c r="Q196" t="s">
        <v>2035</v>
      </c>
      <c r="R196" t="s">
        <v>2057</v>
      </c>
      <c r="S196" s="6">
        <f t="shared" si="13"/>
        <v>42261.208333333328</v>
      </c>
      <c r="T196" s="6">
        <f t="shared" si="14"/>
        <v>42277.208333333328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9">
        <f t="shared" si="15"/>
        <v>361.75316455696202</v>
      </c>
      <c r="G197" t="s">
        <v>20</v>
      </c>
      <c r="H197">
        <v>524</v>
      </c>
      <c r="I197" t="s">
        <v>21</v>
      </c>
      <c r="J197" t="s">
        <v>22</v>
      </c>
      <c r="K197">
        <v>1532840400</v>
      </c>
      <c r="L197">
        <v>1533445200</v>
      </c>
      <c r="M197" t="b">
        <v>0</v>
      </c>
      <c r="N197" t="b">
        <v>0</v>
      </c>
      <c r="O197" t="s">
        <v>50</v>
      </c>
      <c r="P197">
        <f t="shared" si="12"/>
        <v>109.08</v>
      </c>
      <c r="Q197" t="s">
        <v>2035</v>
      </c>
      <c r="R197" t="s">
        <v>2043</v>
      </c>
      <c r="S197" s="6">
        <f t="shared" si="13"/>
        <v>43310.208333333328</v>
      </c>
      <c r="T197" s="6">
        <f t="shared" si="14"/>
        <v>43317.208333333328</v>
      </c>
    </row>
    <row r="198" spans="1:20" x14ac:dyDescent="0.35">
      <c r="A198">
        <v>640</v>
      </c>
      <c r="B198" t="s">
        <v>1322</v>
      </c>
      <c r="C198" s="3" t="s">
        <v>1323</v>
      </c>
      <c r="D198">
        <v>119800</v>
      </c>
      <c r="E198">
        <v>19769</v>
      </c>
      <c r="F198" s="9">
        <f t="shared" si="15"/>
        <v>16.501669449081803</v>
      </c>
      <c r="G198" t="s">
        <v>14</v>
      </c>
      <c r="H198">
        <v>257</v>
      </c>
      <c r="I198" t="s">
        <v>21</v>
      </c>
      <c r="J198" t="s">
        <v>22</v>
      </c>
      <c r="K198">
        <v>1453096800</v>
      </c>
      <c r="L198">
        <v>1453356000</v>
      </c>
      <c r="M198" t="b">
        <v>0</v>
      </c>
      <c r="N198" t="b">
        <v>0</v>
      </c>
      <c r="O198" t="s">
        <v>33</v>
      </c>
      <c r="P198">
        <f t="shared" si="12"/>
        <v>76.92</v>
      </c>
      <c r="Q198" t="s">
        <v>2039</v>
      </c>
      <c r="R198" t="s">
        <v>2040</v>
      </c>
      <c r="S198" s="6">
        <f t="shared" si="13"/>
        <v>42387.25</v>
      </c>
      <c r="T198" s="6">
        <f t="shared" si="14"/>
        <v>42390.25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9">
        <f t="shared" si="15"/>
        <v>298.20475319926874</v>
      </c>
      <c r="G199" t="s">
        <v>20</v>
      </c>
      <c r="H199">
        <v>1989</v>
      </c>
      <c r="I199" t="s">
        <v>21</v>
      </c>
      <c r="J199" t="s">
        <v>22</v>
      </c>
      <c r="K199">
        <v>1498194000</v>
      </c>
      <c r="L199">
        <v>1499403600</v>
      </c>
      <c r="M199" t="b">
        <v>0</v>
      </c>
      <c r="N199" t="b">
        <v>0</v>
      </c>
      <c r="O199" t="s">
        <v>53</v>
      </c>
      <c r="P199">
        <f t="shared" si="12"/>
        <v>82.01</v>
      </c>
      <c r="Q199" t="s">
        <v>2041</v>
      </c>
      <c r="R199" t="s">
        <v>2044</v>
      </c>
      <c r="S199" s="6">
        <f t="shared" si="13"/>
        <v>42909.208333333328</v>
      </c>
      <c r="T199" s="6">
        <f t="shared" si="14"/>
        <v>42923.208333333328</v>
      </c>
    </row>
    <row r="200" spans="1:20" x14ac:dyDescent="0.35">
      <c r="A200">
        <v>578</v>
      </c>
      <c r="B200" t="s">
        <v>1200</v>
      </c>
      <c r="C200" s="3" t="s">
        <v>1201</v>
      </c>
      <c r="D200">
        <v>96500</v>
      </c>
      <c r="E200">
        <v>16168</v>
      </c>
      <c r="F200" s="9">
        <f t="shared" si="15"/>
        <v>16.754404145077721</v>
      </c>
      <c r="G200" t="s">
        <v>14</v>
      </c>
      <c r="H200">
        <v>245</v>
      </c>
      <c r="I200" t="s">
        <v>21</v>
      </c>
      <c r="J200" t="s">
        <v>22</v>
      </c>
      <c r="K200">
        <v>1322719200</v>
      </c>
      <c r="L200">
        <v>1322978400</v>
      </c>
      <c r="M200" t="b">
        <v>0</v>
      </c>
      <c r="N200" t="b">
        <v>0</v>
      </c>
      <c r="O200" t="s">
        <v>474</v>
      </c>
      <c r="P200">
        <f t="shared" si="12"/>
        <v>65.989999999999995</v>
      </c>
      <c r="Q200" t="s">
        <v>2041</v>
      </c>
      <c r="R200" t="s">
        <v>2063</v>
      </c>
      <c r="S200" s="6">
        <f t="shared" si="13"/>
        <v>40878.25</v>
      </c>
      <c r="T200" s="6">
        <f t="shared" si="14"/>
        <v>40881.25</v>
      </c>
    </row>
    <row r="201" spans="1:20" ht="31" x14ac:dyDescent="0.35">
      <c r="A201">
        <v>728</v>
      </c>
      <c r="B201" t="s">
        <v>1494</v>
      </c>
      <c r="C201" s="3" t="s">
        <v>1495</v>
      </c>
      <c r="D201">
        <v>4200</v>
      </c>
      <c r="E201">
        <v>735</v>
      </c>
      <c r="F201" s="9">
        <f t="shared" si="15"/>
        <v>17.5</v>
      </c>
      <c r="G201" t="s">
        <v>14</v>
      </c>
      <c r="H201">
        <v>10</v>
      </c>
      <c r="I201" t="s">
        <v>21</v>
      </c>
      <c r="J201" t="s">
        <v>22</v>
      </c>
      <c r="K201">
        <v>1464152400</v>
      </c>
      <c r="L201">
        <v>1465102800</v>
      </c>
      <c r="M201" t="b">
        <v>0</v>
      </c>
      <c r="N201" t="b">
        <v>0</v>
      </c>
      <c r="O201" t="s">
        <v>33</v>
      </c>
      <c r="P201">
        <f t="shared" si="12"/>
        <v>73.5</v>
      </c>
      <c r="Q201" t="s">
        <v>2039</v>
      </c>
      <c r="R201" t="s">
        <v>2040</v>
      </c>
      <c r="S201" s="6">
        <f t="shared" si="13"/>
        <v>42515.208333333328</v>
      </c>
      <c r="T201" s="6">
        <f t="shared" si="14"/>
        <v>42526.208333333328</v>
      </c>
    </row>
    <row r="202" spans="1:20" x14ac:dyDescent="0.35">
      <c r="A202">
        <v>926</v>
      </c>
      <c r="B202" t="s">
        <v>1884</v>
      </c>
      <c r="C202" s="3" t="s">
        <v>1885</v>
      </c>
      <c r="D202">
        <v>8700</v>
      </c>
      <c r="E202">
        <v>1577</v>
      </c>
      <c r="F202" s="9">
        <f t="shared" si="15"/>
        <v>18.126436781609197</v>
      </c>
      <c r="G202" t="s">
        <v>14</v>
      </c>
      <c r="H202">
        <v>15</v>
      </c>
      <c r="I202" t="s">
        <v>21</v>
      </c>
      <c r="J202" t="s">
        <v>22</v>
      </c>
      <c r="K202">
        <v>1463029200</v>
      </c>
      <c r="L202">
        <v>1463374800</v>
      </c>
      <c r="M202" t="b">
        <v>0</v>
      </c>
      <c r="N202" t="b">
        <v>0</v>
      </c>
      <c r="O202" t="s">
        <v>17</v>
      </c>
      <c r="P202">
        <f t="shared" si="12"/>
        <v>105.13</v>
      </c>
      <c r="Q202" t="s">
        <v>2033</v>
      </c>
      <c r="R202" t="s">
        <v>2034</v>
      </c>
      <c r="S202" s="6">
        <f t="shared" si="13"/>
        <v>42502.208333333328</v>
      </c>
      <c r="T202" s="6">
        <f t="shared" si="14"/>
        <v>42506.208333333328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9">
        <f t="shared" si="15"/>
        <v>681.19047619047615</v>
      </c>
      <c r="G203" t="s">
        <v>20</v>
      </c>
      <c r="H203">
        <v>157</v>
      </c>
      <c r="I203" t="s">
        <v>21</v>
      </c>
      <c r="J203" t="s">
        <v>22</v>
      </c>
      <c r="K203">
        <v>1406264400</v>
      </c>
      <c r="L203">
        <v>1407819600</v>
      </c>
      <c r="M203" t="b">
        <v>0</v>
      </c>
      <c r="N203" t="b">
        <v>0</v>
      </c>
      <c r="O203" t="s">
        <v>28</v>
      </c>
      <c r="P203">
        <f t="shared" si="12"/>
        <v>91.11</v>
      </c>
      <c r="Q203" t="s">
        <v>2037</v>
      </c>
      <c r="R203" t="s">
        <v>2038</v>
      </c>
      <c r="S203" s="6">
        <f t="shared" si="13"/>
        <v>41845.208333333336</v>
      </c>
      <c r="T203" s="6">
        <f t="shared" si="14"/>
        <v>41863.208333333336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9">
        <f t="shared" si="15"/>
        <v>78.831325301204814</v>
      </c>
      <c r="G204" t="s">
        <v>74</v>
      </c>
      <c r="H204">
        <v>82</v>
      </c>
      <c r="I204" t="s">
        <v>21</v>
      </c>
      <c r="J204" t="s">
        <v>22</v>
      </c>
      <c r="K204">
        <v>1317531600</v>
      </c>
      <c r="L204">
        <v>1317877200</v>
      </c>
      <c r="M204" t="b">
        <v>0</v>
      </c>
      <c r="N204" t="b">
        <v>0</v>
      </c>
      <c r="O204" t="s">
        <v>17</v>
      </c>
      <c r="P204">
        <f t="shared" si="12"/>
        <v>79.790000000000006</v>
      </c>
      <c r="Q204" t="s">
        <v>2033</v>
      </c>
      <c r="R204" t="s">
        <v>2034</v>
      </c>
      <c r="S204" s="6">
        <f t="shared" si="13"/>
        <v>40818.208333333336</v>
      </c>
      <c r="T204" s="6">
        <f t="shared" si="14"/>
        <v>40822.208333333336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9">
        <f t="shared" si="15"/>
        <v>134.40792216817235</v>
      </c>
      <c r="G205" t="s">
        <v>20</v>
      </c>
      <c r="H205">
        <v>4498</v>
      </c>
      <c r="I205" t="s">
        <v>26</v>
      </c>
      <c r="J205" t="s">
        <v>27</v>
      </c>
      <c r="K205">
        <v>1484632800</v>
      </c>
      <c r="L205">
        <v>1484805600</v>
      </c>
      <c r="M205" t="b">
        <v>0</v>
      </c>
      <c r="N205" t="b">
        <v>0</v>
      </c>
      <c r="O205" t="s">
        <v>33</v>
      </c>
      <c r="P205">
        <f t="shared" si="12"/>
        <v>43</v>
      </c>
      <c r="Q205" t="s">
        <v>2039</v>
      </c>
      <c r="R205" t="s">
        <v>2040</v>
      </c>
      <c r="S205" s="6">
        <f t="shared" si="13"/>
        <v>42752.25</v>
      </c>
      <c r="T205" s="6">
        <f t="shared" si="14"/>
        <v>42754.25</v>
      </c>
    </row>
    <row r="206" spans="1:20" x14ac:dyDescent="0.35">
      <c r="A206">
        <v>123</v>
      </c>
      <c r="B206" t="s">
        <v>297</v>
      </c>
      <c r="C206" s="3" t="s">
        <v>298</v>
      </c>
      <c r="D206">
        <v>177700</v>
      </c>
      <c r="E206">
        <v>33092</v>
      </c>
      <c r="F206" s="9">
        <f t="shared" si="15"/>
        <v>18.622397298818232</v>
      </c>
      <c r="G206" t="s">
        <v>14</v>
      </c>
      <c r="H206">
        <v>662</v>
      </c>
      <c r="I206" t="s">
        <v>15</v>
      </c>
      <c r="J206" t="s">
        <v>16</v>
      </c>
      <c r="K206">
        <v>1448344800</v>
      </c>
      <c r="L206">
        <v>1448604000</v>
      </c>
      <c r="M206" t="b">
        <v>1</v>
      </c>
      <c r="N206" t="b">
        <v>0</v>
      </c>
      <c r="O206" t="s">
        <v>33</v>
      </c>
      <c r="P206">
        <f t="shared" si="12"/>
        <v>49.99</v>
      </c>
      <c r="Q206" t="s">
        <v>2039</v>
      </c>
      <c r="R206" t="s">
        <v>2040</v>
      </c>
      <c r="S206" s="6">
        <f t="shared" si="13"/>
        <v>42332.25</v>
      </c>
      <c r="T206" s="6">
        <f t="shared" si="14"/>
        <v>42335.25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9">
        <f t="shared" si="15"/>
        <v>431.84615384615387</v>
      </c>
      <c r="G207" t="s">
        <v>20</v>
      </c>
      <c r="H207">
        <v>80</v>
      </c>
      <c r="I207" t="s">
        <v>21</v>
      </c>
      <c r="J207" t="s">
        <v>22</v>
      </c>
      <c r="K207">
        <v>1539752400</v>
      </c>
      <c r="L207">
        <v>1540789200</v>
      </c>
      <c r="M207" t="b">
        <v>1</v>
      </c>
      <c r="N207" t="b">
        <v>0</v>
      </c>
      <c r="O207" t="s">
        <v>33</v>
      </c>
      <c r="P207">
        <f t="shared" si="12"/>
        <v>70.180000000000007</v>
      </c>
      <c r="Q207" t="s">
        <v>2039</v>
      </c>
      <c r="R207" t="s">
        <v>2040</v>
      </c>
      <c r="S207" s="6">
        <f t="shared" si="13"/>
        <v>43390.208333333328</v>
      </c>
      <c r="T207" s="6">
        <f t="shared" si="14"/>
        <v>43402.208333333328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9">
        <f t="shared" si="15"/>
        <v>38.844444444444441</v>
      </c>
      <c r="G208" t="s">
        <v>74</v>
      </c>
      <c r="H208">
        <v>57</v>
      </c>
      <c r="I208" t="s">
        <v>21</v>
      </c>
      <c r="J208" t="s">
        <v>22</v>
      </c>
      <c r="K208">
        <v>1267250400</v>
      </c>
      <c r="L208">
        <v>1268028000</v>
      </c>
      <c r="M208" t="b">
        <v>0</v>
      </c>
      <c r="N208" t="b">
        <v>0</v>
      </c>
      <c r="O208" t="s">
        <v>119</v>
      </c>
      <c r="P208">
        <f t="shared" si="12"/>
        <v>61.33</v>
      </c>
      <c r="Q208" t="s">
        <v>2047</v>
      </c>
      <c r="R208" t="s">
        <v>2053</v>
      </c>
      <c r="S208" s="6">
        <f t="shared" si="13"/>
        <v>40236.25</v>
      </c>
      <c r="T208" s="6">
        <f t="shared" si="14"/>
        <v>40245.25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9">
        <f t="shared" si="15"/>
        <v>425.7</v>
      </c>
      <c r="G209" t="s">
        <v>20</v>
      </c>
      <c r="H209">
        <v>43</v>
      </c>
      <c r="I209" t="s">
        <v>21</v>
      </c>
      <c r="J209" t="s">
        <v>22</v>
      </c>
      <c r="K209">
        <v>1535432400</v>
      </c>
      <c r="L209">
        <v>1537160400</v>
      </c>
      <c r="M209" t="b">
        <v>0</v>
      </c>
      <c r="N209" t="b">
        <v>1</v>
      </c>
      <c r="O209" t="s">
        <v>23</v>
      </c>
      <c r="P209">
        <f t="shared" si="12"/>
        <v>99</v>
      </c>
      <c r="Q209" t="s">
        <v>2035</v>
      </c>
      <c r="R209" t="s">
        <v>2036</v>
      </c>
      <c r="S209" s="6">
        <f t="shared" si="13"/>
        <v>43340.208333333328</v>
      </c>
      <c r="T209" s="6">
        <f t="shared" si="14"/>
        <v>43360.208333333328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9">
        <f t="shared" si="15"/>
        <v>101.12239715591672</v>
      </c>
      <c r="G210" t="s">
        <v>20</v>
      </c>
      <c r="H210">
        <v>2053</v>
      </c>
      <c r="I210" t="s">
        <v>21</v>
      </c>
      <c r="J210" t="s">
        <v>22</v>
      </c>
      <c r="K210">
        <v>1510207200</v>
      </c>
      <c r="L210">
        <v>1512280800</v>
      </c>
      <c r="M210" t="b">
        <v>0</v>
      </c>
      <c r="N210" t="b">
        <v>0</v>
      </c>
      <c r="O210" t="s">
        <v>42</v>
      </c>
      <c r="P210">
        <f t="shared" si="12"/>
        <v>96.98</v>
      </c>
      <c r="Q210" t="s">
        <v>2041</v>
      </c>
      <c r="R210" t="s">
        <v>2042</v>
      </c>
      <c r="S210" s="6">
        <f t="shared" si="13"/>
        <v>43048.25</v>
      </c>
      <c r="T210" s="6">
        <f t="shared" si="14"/>
        <v>43072.25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9">
        <f t="shared" si="15"/>
        <v>21.188688946015425</v>
      </c>
      <c r="G211" t="s">
        <v>47</v>
      </c>
      <c r="H211">
        <v>808</v>
      </c>
      <c r="I211" t="s">
        <v>26</v>
      </c>
      <c r="J211" t="s">
        <v>27</v>
      </c>
      <c r="K211">
        <v>1462510800</v>
      </c>
      <c r="L211">
        <v>1463115600</v>
      </c>
      <c r="M211" t="b">
        <v>0</v>
      </c>
      <c r="N211" t="b">
        <v>0</v>
      </c>
      <c r="O211" t="s">
        <v>42</v>
      </c>
      <c r="P211">
        <f t="shared" si="12"/>
        <v>51</v>
      </c>
      <c r="Q211" t="s">
        <v>2041</v>
      </c>
      <c r="R211" t="s">
        <v>2042</v>
      </c>
      <c r="S211" s="6">
        <f t="shared" si="13"/>
        <v>42496.208333333328</v>
      </c>
      <c r="T211" s="6">
        <f t="shared" si="14"/>
        <v>42503.208333333328</v>
      </c>
    </row>
    <row r="212" spans="1:20" ht="31" x14ac:dyDescent="0.35">
      <c r="A212">
        <v>283</v>
      </c>
      <c r="B212" t="s">
        <v>618</v>
      </c>
      <c r="C212" s="3" t="s">
        <v>619</v>
      </c>
      <c r="D212">
        <v>8100</v>
      </c>
      <c r="E212">
        <v>1517</v>
      </c>
      <c r="F212" s="9">
        <f t="shared" si="15"/>
        <v>18.728395061728396</v>
      </c>
      <c r="G212" t="s">
        <v>14</v>
      </c>
      <c r="H212">
        <v>29</v>
      </c>
      <c r="I212" t="s">
        <v>36</v>
      </c>
      <c r="J212" t="s">
        <v>37</v>
      </c>
      <c r="K212">
        <v>1464584400</v>
      </c>
      <c r="L212">
        <v>1465016400</v>
      </c>
      <c r="M212" t="b">
        <v>0</v>
      </c>
      <c r="N212" t="b">
        <v>0</v>
      </c>
      <c r="O212" t="s">
        <v>23</v>
      </c>
      <c r="P212">
        <f t="shared" si="12"/>
        <v>52.31</v>
      </c>
      <c r="Q212" t="s">
        <v>2035</v>
      </c>
      <c r="R212" t="s">
        <v>2036</v>
      </c>
      <c r="S212" s="6">
        <f t="shared" si="13"/>
        <v>42520.208333333328</v>
      </c>
      <c r="T212" s="6">
        <f t="shared" si="14"/>
        <v>42525.208333333328</v>
      </c>
    </row>
    <row r="213" spans="1:20" x14ac:dyDescent="0.35">
      <c r="A213">
        <v>367</v>
      </c>
      <c r="B213" t="s">
        <v>786</v>
      </c>
      <c r="C213" s="3" t="s">
        <v>787</v>
      </c>
      <c r="D213">
        <v>9900</v>
      </c>
      <c r="E213">
        <v>1870</v>
      </c>
      <c r="F213" s="9">
        <f t="shared" si="15"/>
        <v>18.888888888888889</v>
      </c>
      <c r="G213" t="s">
        <v>14</v>
      </c>
      <c r="H213">
        <v>75</v>
      </c>
      <c r="I213" t="s">
        <v>21</v>
      </c>
      <c r="J213" t="s">
        <v>22</v>
      </c>
      <c r="K213">
        <v>1413608400</v>
      </c>
      <c r="L213">
        <v>1415685600</v>
      </c>
      <c r="M213" t="b">
        <v>0</v>
      </c>
      <c r="N213" t="b">
        <v>1</v>
      </c>
      <c r="O213" t="s">
        <v>33</v>
      </c>
      <c r="P213">
        <f t="shared" si="12"/>
        <v>24.93</v>
      </c>
      <c r="Q213" t="s">
        <v>2039</v>
      </c>
      <c r="R213" t="s">
        <v>2040</v>
      </c>
      <c r="S213" s="6">
        <f t="shared" si="13"/>
        <v>41930.208333333336</v>
      </c>
      <c r="T213" s="6">
        <f t="shared" si="14"/>
        <v>41954.25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9">
        <f t="shared" si="15"/>
        <v>151.85185185185185</v>
      </c>
      <c r="G214" t="s">
        <v>20</v>
      </c>
      <c r="H214">
        <v>168</v>
      </c>
      <c r="I214" t="s">
        <v>21</v>
      </c>
      <c r="J214" t="s">
        <v>22</v>
      </c>
      <c r="K214">
        <v>1576389600</v>
      </c>
      <c r="L214">
        <v>1580364000</v>
      </c>
      <c r="M214" t="b">
        <v>0</v>
      </c>
      <c r="N214" t="b">
        <v>0</v>
      </c>
      <c r="O214" t="s">
        <v>33</v>
      </c>
      <c r="P214">
        <f t="shared" si="12"/>
        <v>73.209999999999994</v>
      </c>
      <c r="Q214" t="s">
        <v>2039</v>
      </c>
      <c r="R214" t="s">
        <v>2040</v>
      </c>
      <c r="S214" s="6">
        <f t="shared" si="13"/>
        <v>43814.25</v>
      </c>
      <c r="T214" s="6">
        <f t="shared" si="14"/>
        <v>43860.25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9">
        <f t="shared" si="15"/>
        <v>195.16382252559728</v>
      </c>
      <c r="G215" t="s">
        <v>20</v>
      </c>
      <c r="H215">
        <v>4289</v>
      </c>
      <c r="I215" t="s">
        <v>21</v>
      </c>
      <c r="J215" t="s">
        <v>22</v>
      </c>
      <c r="K215">
        <v>1289019600</v>
      </c>
      <c r="L215">
        <v>1289714400</v>
      </c>
      <c r="M215" t="b">
        <v>0</v>
      </c>
      <c r="N215" t="b">
        <v>1</v>
      </c>
      <c r="O215" t="s">
        <v>60</v>
      </c>
      <c r="P215">
        <f t="shared" si="12"/>
        <v>40</v>
      </c>
      <c r="Q215" t="s">
        <v>2035</v>
      </c>
      <c r="R215" t="s">
        <v>2045</v>
      </c>
      <c r="S215" s="6">
        <f t="shared" si="13"/>
        <v>40488.208333333336</v>
      </c>
      <c r="T215" s="6">
        <f t="shared" si="14"/>
        <v>40496.25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9">
        <f t="shared" si="15"/>
        <v>1023.1428571428571</v>
      </c>
      <c r="G216" t="s">
        <v>20</v>
      </c>
      <c r="H216">
        <v>165</v>
      </c>
      <c r="I216" t="s">
        <v>21</v>
      </c>
      <c r="J216" t="s">
        <v>22</v>
      </c>
      <c r="K216">
        <v>1282194000</v>
      </c>
      <c r="L216">
        <v>1282712400</v>
      </c>
      <c r="M216" t="b">
        <v>0</v>
      </c>
      <c r="N216" t="b">
        <v>0</v>
      </c>
      <c r="O216" t="s">
        <v>23</v>
      </c>
      <c r="P216">
        <f t="shared" si="12"/>
        <v>86.81</v>
      </c>
      <c r="Q216" t="s">
        <v>2035</v>
      </c>
      <c r="R216" t="s">
        <v>2036</v>
      </c>
      <c r="S216" s="6">
        <f t="shared" si="13"/>
        <v>40409.208333333336</v>
      </c>
      <c r="T216" s="6">
        <f t="shared" si="14"/>
        <v>40415.208333333336</v>
      </c>
    </row>
    <row r="217" spans="1:20" x14ac:dyDescent="0.35">
      <c r="A217">
        <v>956</v>
      </c>
      <c r="B217" t="s">
        <v>1942</v>
      </c>
      <c r="C217" s="3" t="s">
        <v>1943</v>
      </c>
      <c r="D217">
        <v>187600</v>
      </c>
      <c r="E217">
        <v>35698</v>
      </c>
      <c r="F217" s="9">
        <f t="shared" si="15"/>
        <v>19.028784648187631</v>
      </c>
      <c r="G217" t="s">
        <v>14</v>
      </c>
      <c r="H217">
        <v>830</v>
      </c>
      <c r="I217" t="s">
        <v>21</v>
      </c>
      <c r="J217" t="s">
        <v>22</v>
      </c>
      <c r="K217">
        <v>1450764000</v>
      </c>
      <c r="L217">
        <v>1451109600</v>
      </c>
      <c r="M217" t="b">
        <v>0</v>
      </c>
      <c r="N217" t="b">
        <v>0</v>
      </c>
      <c r="O217" t="s">
        <v>474</v>
      </c>
      <c r="P217">
        <f t="shared" si="12"/>
        <v>43.01</v>
      </c>
      <c r="Q217" t="s">
        <v>2041</v>
      </c>
      <c r="R217" t="s">
        <v>2063</v>
      </c>
      <c r="S217" s="6">
        <f t="shared" si="13"/>
        <v>42360.25</v>
      </c>
      <c r="T217" s="6">
        <f t="shared" si="14"/>
        <v>42364.25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9">
        <f t="shared" si="15"/>
        <v>155.0706655710764</v>
      </c>
      <c r="G218" t="s">
        <v>20</v>
      </c>
      <c r="H218">
        <v>1815</v>
      </c>
      <c r="I218" t="s">
        <v>21</v>
      </c>
      <c r="J218" t="s">
        <v>22</v>
      </c>
      <c r="K218">
        <v>1321941600</v>
      </c>
      <c r="L218">
        <v>1322114400</v>
      </c>
      <c r="M218" t="b">
        <v>0</v>
      </c>
      <c r="N218" t="b">
        <v>0</v>
      </c>
      <c r="O218" t="s">
        <v>33</v>
      </c>
      <c r="P218">
        <f t="shared" si="12"/>
        <v>103.98</v>
      </c>
      <c r="Q218" t="s">
        <v>2039</v>
      </c>
      <c r="R218" t="s">
        <v>2040</v>
      </c>
      <c r="S218" s="6">
        <f t="shared" si="13"/>
        <v>40869.25</v>
      </c>
      <c r="T218" s="6">
        <f t="shared" si="14"/>
        <v>40871.25</v>
      </c>
    </row>
    <row r="219" spans="1:20" x14ac:dyDescent="0.35">
      <c r="A219">
        <v>317</v>
      </c>
      <c r="B219" t="s">
        <v>686</v>
      </c>
      <c r="C219" s="3" t="s">
        <v>687</v>
      </c>
      <c r="D219">
        <v>6600</v>
      </c>
      <c r="E219">
        <v>1269</v>
      </c>
      <c r="F219" s="9">
        <f t="shared" si="15"/>
        <v>19.227272727272727</v>
      </c>
      <c r="G219" t="s">
        <v>14</v>
      </c>
      <c r="H219">
        <v>30</v>
      </c>
      <c r="I219" t="s">
        <v>21</v>
      </c>
      <c r="J219" t="s">
        <v>22</v>
      </c>
      <c r="K219">
        <v>1494738000</v>
      </c>
      <c r="L219">
        <v>1495861200</v>
      </c>
      <c r="M219" t="b">
        <v>0</v>
      </c>
      <c r="N219" t="b">
        <v>0</v>
      </c>
      <c r="O219" t="s">
        <v>33</v>
      </c>
      <c r="P219">
        <f t="shared" si="12"/>
        <v>42.3</v>
      </c>
      <c r="Q219" t="s">
        <v>2039</v>
      </c>
      <c r="R219" t="s">
        <v>2040</v>
      </c>
      <c r="S219" s="6">
        <f t="shared" si="13"/>
        <v>42869.208333333328</v>
      </c>
      <c r="T219" s="6">
        <f t="shared" si="14"/>
        <v>42882.208333333328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9">
        <f t="shared" si="15"/>
        <v>215.94736842105263</v>
      </c>
      <c r="G220" t="s">
        <v>20</v>
      </c>
      <c r="H220">
        <v>397</v>
      </c>
      <c r="I220" t="s">
        <v>40</v>
      </c>
      <c r="J220" t="s">
        <v>41</v>
      </c>
      <c r="K220">
        <v>1320991200</v>
      </c>
      <c r="L220">
        <v>1323928800</v>
      </c>
      <c r="M220" t="b">
        <v>0</v>
      </c>
      <c r="N220" t="b">
        <v>1</v>
      </c>
      <c r="O220" t="s">
        <v>100</v>
      </c>
      <c r="P220">
        <f t="shared" si="12"/>
        <v>31.01</v>
      </c>
      <c r="Q220" t="s">
        <v>2041</v>
      </c>
      <c r="R220" t="s">
        <v>2052</v>
      </c>
      <c r="S220" s="6">
        <f t="shared" si="13"/>
        <v>40858.25</v>
      </c>
      <c r="T220" s="6">
        <f t="shared" si="14"/>
        <v>40892.25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9">
        <f t="shared" si="15"/>
        <v>332.12709832134294</v>
      </c>
      <c r="G221" t="s">
        <v>20</v>
      </c>
      <c r="H221">
        <v>1539</v>
      </c>
      <c r="I221" t="s">
        <v>21</v>
      </c>
      <c r="J221" t="s">
        <v>22</v>
      </c>
      <c r="K221">
        <v>1345093200</v>
      </c>
      <c r="L221">
        <v>1346130000</v>
      </c>
      <c r="M221" t="b">
        <v>0</v>
      </c>
      <c r="N221" t="b">
        <v>0</v>
      </c>
      <c r="O221" t="s">
        <v>71</v>
      </c>
      <c r="P221">
        <f t="shared" si="12"/>
        <v>89.99</v>
      </c>
      <c r="Q221" t="s">
        <v>2041</v>
      </c>
      <c r="R221" t="s">
        <v>2049</v>
      </c>
      <c r="S221" s="6">
        <f t="shared" si="13"/>
        <v>41137.208333333336</v>
      </c>
      <c r="T221" s="6">
        <f t="shared" si="14"/>
        <v>41149.208333333336</v>
      </c>
    </row>
    <row r="222" spans="1:20" x14ac:dyDescent="0.35">
      <c r="A222">
        <v>192</v>
      </c>
      <c r="B222" t="s">
        <v>436</v>
      </c>
      <c r="C222" s="3" t="s">
        <v>437</v>
      </c>
      <c r="D222">
        <v>42600</v>
      </c>
      <c r="E222">
        <v>8517</v>
      </c>
      <c r="F222" s="9">
        <f t="shared" si="15"/>
        <v>19.992957746478872</v>
      </c>
      <c r="G222" t="s">
        <v>14</v>
      </c>
      <c r="H222">
        <v>243</v>
      </c>
      <c r="I222" t="s">
        <v>21</v>
      </c>
      <c r="J222" t="s">
        <v>22</v>
      </c>
      <c r="K222">
        <v>1403845200</v>
      </c>
      <c r="L222">
        <v>1404190800</v>
      </c>
      <c r="M222" t="b">
        <v>0</v>
      </c>
      <c r="N222" t="b">
        <v>0</v>
      </c>
      <c r="O222" t="s">
        <v>23</v>
      </c>
      <c r="P222">
        <f t="shared" si="12"/>
        <v>35.049999999999997</v>
      </c>
      <c r="Q222" t="s">
        <v>2035</v>
      </c>
      <c r="R222" t="s">
        <v>2036</v>
      </c>
      <c r="S222" s="6">
        <f t="shared" si="13"/>
        <v>41817.208333333336</v>
      </c>
      <c r="T222" s="6">
        <f t="shared" si="14"/>
        <v>41821.208333333336</v>
      </c>
    </row>
    <row r="223" spans="1:20" x14ac:dyDescent="0.35">
      <c r="A223">
        <v>907</v>
      </c>
      <c r="B223" t="s">
        <v>1846</v>
      </c>
      <c r="C223" s="3" t="s">
        <v>1847</v>
      </c>
      <c r="D223">
        <v>9100</v>
      </c>
      <c r="E223">
        <v>1843</v>
      </c>
      <c r="F223" s="9">
        <f t="shared" si="15"/>
        <v>20.252747252747252</v>
      </c>
      <c r="G223" t="s">
        <v>14</v>
      </c>
      <c r="H223">
        <v>41</v>
      </c>
      <c r="I223" t="s">
        <v>21</v>
      </c>
      <c r="J223" t="s">
        <v>22</v>
      </c>
      <c r="K223">
        <v>1303880400</v>
      </c>
      <c r="L223">
        <v>1304485200</v>
      </c>
      <c r="M223" t="b">
        <v>0</v>
      </c>
      <c r="N223" t="b">
        <v>0</v>
      </c>
      <c r="O223" t="s">
        <v>33</v>
      </c>
      <c r="P223">
        <f t="shared" si="12"/>
        <v>44.95</v>
      </c>
      <c r="Q223" t="s">
        <v>2039</v>
      </c>
      <c r="R223" t="s">
        <v>2040</v>
      </c>
      <c r="S223" s="6">
        <f t="shared" si="13"/>
        <v>40660.208333333336</v>
      </c>
      <c r="T223" s="6">
        <f t="shared" si="14"/>
        <v>40667.208333333336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9">
        <f t="shared" si="15"/>
        <v>137.97916666666666</v>
      </c>
      <c r="G224" t="s">
        <v>20</v>
      </c>
      <c r="H224">
        <v>138</v>
      </c>
      <c r="I224" t="s">
        <v>21</v>
      </c>
      <c r="J224" t="s">
        <v>22</v>
      </c>
      <c r="K224">
        <v>1412226000</v>
      </c>
      <c r="L224">
        <v>1412312400</v>
      </c>
      <c r="M224" t="b">
        <v>0</v>
      </c>
      <c r="N224" t="b">
        <v>0</v>
      </c>
      <c r="O224" t="s">
        <v>122</v>
      </c>
      <c r="P224">
        <f t="shared" si="12"/>
        <v>47.99</v>
      </c>
      <c r="Q224" t="s">
        <v>2054</v>
      </c>
      <c r="R224" t="s">
        <v>2055</v>
      </c>
      <c r="S224" s="6">
        <f t="shared" si="13"/>
        <v>41914.208333333336</v>
      </c>
      <c r="T224" s="6">
        <f t="shared" si="14"/>
        <v>41915.208333333336</v>
      </c>
    </row>
    <row r="225" spans="1:20" ht="31" x14ac:dyDescent="0.35">
      <c r="A225">
        <v>711</v>
      </c>
      <c r="B225" t="s">
        <v>1460</v>
      </c>
      <c r="C225" s="3" t="s">
        <v>1461</v>
      </c>
      <c r="D225">
        <v>6200</v>
      </c>
      <c r="E225">
        <v>1260</v>
      </c>
      <c r="F225" s="9">
        <f t="shared" si="15"/>
        <v>20.322580645161292</v>
      </c>
      <c r="G225" t="s">
        <v>14</v>
      </c>
      <c r="H225">
        <v>14</v>
      </c>
      <c r="I225" t="s">
        <v>107</v>
      </c>
      <c r="J225" t="s">
        <v>108</v>
      </c>
      <c r="K225">
        <v>1453615200</v>
      </c>
      <c r="L225">
        <v>1453788000</v>
      </c>
      <c r="M225" t="b">
        <v>1</v>
      </c>
      <c r="N225" t="b">
        <v>1</v>
      </c>
      <c r="O225" t="s">
        <v>33</v>
      </c>
      <c r="P225">
        <f t="shared" si="12"/>
        <v>90</v>
      </c>
      <c r="Q225" t="s">
        <v>2039</v>
      </c>
      <c r="R225" t="s">
        <v>2040</v>
      </c>
      <c r="S225" s="6">
        <f t="shared" si="13"/>
        <v>42393.25</v>
      </c>
      <c r="T225" s="6">
        <f t="shared" si="14"/>
        <v>42395.25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9">
        <f t="shared" si="15"/>
        <v>403.63930885529157</v>
      </c>
      <c r="G226" t="s">
        <v>20</v>
      </c>
      <c r="H226">
        <v>3594</v>
      </c>
      <c r="I226" t="s">
        <v>21</v>
      </c>
      <c r="J226" t="s">
        <v>22</v>
      </c>
      <c r="K226">
        <v>1411534800</v>
      </c>
      <c r="L226">
        <v>1415426400</v>
      </c>
      <c r="M226" t="b">
        <v>0</v>
      </c>
      <c r="N226" t="b">
        <v>0</v>
      </c>
      <c r="O226" t="s">
        <v>474</v>
      </c>
      <c r="P226">
        <f t="shared" si="12"/>
        <v>52</v>
      </c>
      <c r="Q226" t="s">
        <v>2041</v>
      </c>
      <c r="R226" t="s">
        <v>2063</v>
      </c>
      <c r="S226" s="6">
        <f t="shared" si="13"/>
        <v>41906.208333333336</v>
      </c>
      <c r="T226" s="6">
        <f t="shared" si="14"/>
        <v>41951.25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9">
        <f t="shared" si="15"/>
        <v>260.1740412979351</v>
      </c>
      <c r="G227" t="s">
        <v>20</v>
      </c>
      <c r="H227">
        <v>5880</v>
      </c>
      <c r="I227" t="s">
        <v>21</v>
      </c>
      <c r="J227" t="s">
        <v>22</v>
      </c>
      <c r="K227">
        <v>1399093200</v>
      </c>
      <c r="L227">
        <v>1399093200</v>
      </c>
      <c r="M227" t="b">
        <v>1</v>
      </c>
      <c r="N227" t="b">
        <v>0</v>
      </c>
      <c r="O227" t="s">
        <v>23</v>
      </c>
      <c r="P227">
        <f t="shared" si="12"/>
        <v>30</v>
      </c>
      <c r="Q227" t="s">
        <v>2035</v>
      </c>
      <c r="R227" t="s">
        <v>2036</v>
      </c>
      <c r="S227" s="6">
        <f t="shared" si="13"/>
        <v>41762.208333333336</v>
      </c>
      <c r="T227" s="6">
        <f t="shared" si="14"/>
        <v>41762.208333333336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9">
        <f t="shared" si="15"/>
        <v>366.63333333333333</v>
      </c>
      <c r="G228" t="s">
        <v>20</v>
      </c>
      <c r="H228">
        <v>112</v>
      </c>
      <c r="I228" t="s">
        <v>21</v>
      </c>
      <c r="J228" t="s">
        <v>22</v>
      </c>
      <c r="K228">
        <v>1270702800</v>
      </c>
      <c r="L228">
        <v>1273899600</v>
      </c>
      <c r="M228" t="b">
        <v>0</v>
      </c>
      <c r="N228" t="b">
        <v>0</v>
      </c>
      <c r="O228" t="s">
        <v>122</v>
      </c>
      <c r="P228">
        <f t="shared" si="12"/>
        <v>98.21</v>
      </c>
      <c r="Q228" t="s">
        <v>2054</v>
      </c>
      <c r="R228" t="s">
        <v>2055</v>
      </c>
      <c r="S228" s="6">
        <f t="shared" si="13"/>
        <v>40276.208333333336</v>
      </c>
      <c r="T228" s="6">
        <f t="shared" si="14"/>
        <v>40313.208333333336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9">
        <f t="shared" si="15"/>
        <v>168.72085385878489</v>
      </c>
      <c r="G229" t="s">
        <v>20</v>
      </c>
      <c r="H229">
        <v>943</v>
      </c>
      <c r="I229" t="s">
        <v>21</v>
      </c>
      <c r="J229" t="s">
        <v>22</v>
      </c>
      <c r="K229">
        <v>1431666000</v>
      </c>
      <c r="L229">
        <v>1432184400</v>
      </c>
      <c r="M229" t="b">
        <v>0</v>
      </c>
      <c r="N229" t="b">
        <v>0</v>
      </c>
      <c r="O229" t="s">
        <v>292</v>
      </c>
      <c r="P229">
        <f t="shared" si="12"/>
        <v>108.96</v>
      </c>
      <c r="Q229" t="s">
        <v>2050</v>
      </c>
      <c r="R229" t="s">
        <v>2061</v>
      </c>
      <c r="S229" s="6">
        <f t="shared" si="13"/>
        <v>42139.208333333328</v>
      </c>
      <c r="T229" s="6">
        <f t="shared" si="14"/>
        <v>42145.208333333328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9">
        <f t="shared" si="15"/>
        <v>119.90717911530095</v>
      </c>
      <c r="G230" t="s">
        <v>20</v>
      </c>
      <c r="H230">
        <v>2468</v>
      </c>
      <c r="I230" t="s">
        <v>21</v>
      </c>
      <c r="J230" t="s">
        <v>22</v>
      </c>
      <c r="K230">
        <v>1472619600</v>
      </c>
      <c r="L230">
        <v>1474779600</v>
      </c>
      <c r="M230" t="b">
        <v>0</v>
      </c>
      <c r="N230" t="b">
        <v>0</v>
      </c>
      <c r="O230" t="s">
        <v>71</v>
      </c>
      <c r="P230">
        <f t="shared" si="12"/>
        <v>67</v>
      </c>
      <c r="Q230" t="s">
        <v>2041</v>
      </c>
      <c r="R230" t="s">
        <v>2049</v>
      </c>
      <c r="S230" s="6">
        <f t="shared" si="13"/>
        <v>42613.208333333328</v>
      </c>
      <c r="T230" s="6">
        <f t="shared" si="14"/>
        <v>42638.208333333328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9">
        <f t="shared" si="15"/>
        <v>193.68925233644859</v>
      </c>
      <c r="G231" t="s">
        <v>20</v>
      </c>
      <c r="H231">
        <v>2551</v>
      </c>
      <c r="I231" t="s">
        <v>21</v>
      </c>
      <c r="J231" t="s">
        <v>22</v>
      </c>
      <c r="K231">
        <v>1496293200</v>
      </c>
      <c r="L231">
        <v>1500440400</v>
      </c>
      <c r="M231" t="b">
        <v>0</v>
      </c>
      <c r="N231" t="b">
        <v>1</v>
      </c>
      <c r="O231" t="s">
        <v>292</v>
      </c>
      <c r="P231">
        <f t="shared" si="12"/>
        <v>64.989999999999995</v>
      </c>
      <c r="Q231" t="s">
        <v>2050</v>
      </c>
      <c r="R231" t="s">
        <v>2061</v>
      </c>
      <c r="S231" s="6">
        <f t="shared" si="13"/>
        <v>42887.208333333328</v>
      </c>
      <c r="T231" s="6">
        <f t="shared" si="14"/>
        <v>42935.208333333328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9">
        <f t="shared" si="15"/>
        <v>420.16666666666669</v>
      </c>
      <c r="G232" t="s">
        <v>20</v>
      </c>
      <c r="H232">
        <v>101</v>
      </c>
      <c r="I232" t="s">
        <v>21</v>
      </c>
      <c r="J232" t="s">
        <v>22</v>
      </c>
      <c r="K232">
        <v>1575612000</v>
      </c>
      <c r="L232">
        <v>1575612000</v>
      </c>
      <c r="M232" t="b">
        <v>0</v>
      </c>
      <c r="N232" t="b">
        <v>0</v>
      </c>
      <c r="O232" t="s">
        <v>89</v>
      </c>
      <c r="P232">
        <f t="shared" si="12"/>
        <v>99.84</v>
      </c>
      <c r="Q232" t="s">
        <v>2050</v>
      </c>
      <c r="R232" t="s">
        <v>2051</v>
      </c>
      <c r="S232" s="6">
        <f t="shared" si="13"/>
        <v>43805.25</v>
      </c>
      <c r="T232" s="6">
        <f t="shared" si="14"/>
        <v>43805.25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9">
        <f t="shared" si="15"/>
        <v>76.708333333333329</v>
      </c>
      <c r="G233" t="s">
        <v>74</v>
      </c>
      <c r="H233">
        <v>67</v>
      </c>
      <c r="I233" t="s">
        <v>21</v>
      </c>
      <c r="J233" t="s">
        <v>22</v>
      </c>
      <c r="K233">
        <v>1369112400</v>
      </c>
      <c r="L233">
        <v>1374123600</v>
      </c>
      <c r="M233" t="b">
        <v>0</v>
      </c>
      <c r="N233" t="b">
        <v>0</v>
      </c>
      <c r="O233" t="s">
        <v>33</v>
      </c>
      <c r="P233">
        <f t="shared" si="12"/>
        <v>82.43</v>
      </c>
      <c r="Q233" t="s">
        <v>2039</v>
      </c>
      <c r="R233" t="s">
        <v>2040</v>
      </c>
      <c r="S233" s="6">
        <f t="shared" si="13"/>
        <v>41415.208333333336</v>
      </c>
      <c r="T233" s="6">
        <f t="shared" si="14"/>
        <v>41473.208333333336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9">
        <f t="shared" si="15"/>
        <v>171.26470588235293</v>
      </c>
      <c r="G234" t="s">
        <v>20</v>
      </c>
      <c r="H234">
        <v>92</v>
      </c>
      <c r="I234" t="s">
        <v>21</v>
      </c>
      <c r="J234" t="s">
        <v>22</v>
      </c>
      <c r="K234">
        <v>1469422800</v>
      </c>
      <c r="L234">
        <v>1469509200</v>
      </c>
      <c r="M234" t="b">
        <v>0</v>
      </c>
      <c r="N234" t="b">
        <v>0</v>
      </c>
      <c r="O234" t="s">
        <v>33</v>
      </c>
      <c r="P234">
        <f t="shared" si="12"/>
        <v>63.29</v>
      </c>
      <c r="Q234" t="s">
        <v>2039</v>
      </c>
      <c r="R234" t="s">
        <v>2040</v>
      </c>
      <c r="S234" s="6">
        <f t="shared" si="13"/>
        <v>42576.208333333328</v>
      </c>
      <c r="T234" s="6">
        <f t="shared" si="14"/>
        <v>42577.208333333328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9">
        <f t="shared" si="15"/>
        <v>157.89473684210526</v>
      </c>
      <c r="G235" t="s">
        <v>20</v>
      </c>
      <c r="H235">
        <v>62</v>
      </c>
      <c r="I235" t="s">
        <v>21</v>
      </c>
      <c r="J235" t="s">
        <v>22</v>
      </c>
      <c r="K235">
        <v>1307854800</v>
      </c>
      <c r="L235">
        <v>1309237200</v>
      </c>
      <c r="M235" t="b">
        <v>0</v>
      </c>
      <c r="N235" t="b">
        <v>0</v>
      </c>
      <c r="O235" t="s">
        <v>71</v>
      </c>
      <c r="P235">
        <f t="shared" si="12"/>
        <v>96.77</v>
      </c>
      <c r="Q235" t="s">
        <v>2041</v>
      </c>
      <c r="R235" t="s">
        <v>2049</v>
      </c>
      <c r="S235" s="6">
        <f t="shared" si="13"/>
        <v>40706.208333333336</v>
      </c>
      <c r="T235" s="6">
        <f t="shared" si="14"/>
        <v>40722.208333333336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9">
        <f t="shared" si="15"/>
        <v>109.08</v>
      </c>
      <c r="G236" t="s">
        <v>20</v>
      </c>
      <c r="H236">
        <v>149</v>
      </c>
      <c r="I236" t="s">
        <v>107</v>
      </c>
      <c r="J236" t="s">
        <v>108</v>
      </c>
      <c r="K236">
        <v>1503378000</v>
      </c>
      <c r="L236">
        <v>1503982800</v>
      </c>
      <c r="M236" t="b">
        <v>0</v>
      </c>
      <c r="N236" t="b">
        <v>1</v>
      </c>
      <c r="O236" t="s">
        <v>89</v>
      </c>
      <c r="P236">
        <f t="shared" si="12"/>
        <v>54.91</v>
      </c>
      <c r="Q236" t="s">
        <v>2050</v>
      </c>
      <c r="R236" t="s">
        <v>2051</v>
      </c>
      <c r="S236" s="6">
        <f t="shared" si="13"/>
        <v>42969.208333333328</v>
      </c>
      <c r="T236" s="6">
        <f t="shared" si="14"/>
        <v>42976.208333333328</v>
      </c>
    </row>
    <row r="237" spans="1:20" x14ac:dyDescent="0.35">
      <c r="A237">
        <v>310</v>
      </c>
      <c r="B237" t="s">
        <v>672</v>
      </c>
      <c r="C237" s="3" t="s">
        <v>673</v>
      </c>
      <c r="D237">
        <v>7800</v>
      </c>
      <c r="E237">
        <v>1586</v>
      </c>
      <c r="F237" s="9">
        <f t="shared" si="15"/>
        <v>20.333333333333332</v>
      </c>
      <c r="G237" t="s">
        <v>14</v>
      </c>
      <c r="H237">
        <v>16</v>
      </c>
      <c r="I237" t="s">
        <v>21</v>
      </c>
      <c r="J237" t="s">
        <v>22</v>
      </c>
      <c r="K237">
        <v>1270789200</v>
      </c>
      <c r="L237">
        <v>1272171600</v>
      </c>
      <c r="M237" t="b">
        <v>0</v>
      </c>
      <c r="N237" t="b">
        <v>0</v>
      </c>
      <c r="O237" t="s">
        <v>89</v>
      </c>
      <c r="P237">
        <f t="shared" si="12"/>
        <v>99.13</v>
      </c>
      <c r="Q237" t="s">
        <v>2050</v>
      </c>
      <c r="R237" t="s">
        <v>2051</v>
      </c>
      <c r="S237" s="6">
        <f t="shared" si="13"/>
        <v>40277.208333333336</v>
      </c>
      <c r="T237" s="6">
        <f t="shared" si="14"/>
        <v>40293.208333333336</v>
      </c>
    </row>
    <row r="238" spans="1:20" ht="31" x14ac:dyDescent="0.35">
      <c r="A238">
        <v>668</v>
      </c>
      <c r="B238" t="s">
        <v>1377</v>
      </c>
      <c r="C238" s="3" t="s">
        <v>1378</v>
      </c>
      <c r="D238">
        <v>27500</v>
      </c>
      <c r="E238">
        <v>5593</v>
      </c>
      <c r="F238" s="9">
        <f t="shared" si="15"/>
        <v>20.33818181818182</v>
      </c>
      <c r="G238" t="s">
        <v>14</v>
      </c>
      <c r="H238">
        <v>76</v>
      </c>
      <c r="I238" t="s">
        <v>21</v>
      </c>
      <c r="J238" t="s">
        <v>22</v>
      </c>
      <c r="K238">
        <v>1343797200</v>
      </c>
      <c r="L238">
        <v>1344834000</v>
      </c>
      <c r="M238" t="b">
        <v>0</v>
      </c>
      <c r="N238" t="b">
        <v>0</v>
      </c>
      <c r="O238" t="s">
        <v>33</v>
      </c>
      <c r="P238">
        <f t="shared" si="12"/>
        <v>73.59</v>
      </c>
      <c r="Q238" t="s">
        <v>2039</v>
      </c>
      <c r="R238" t="s">
        <v>2040</v>
      </c>
      <c r="S238" s="6">
        <f t="shared" si="13"/>
        <v>41122.208333333336</v>
      </c>
      <c r="T238" s="6">
        <f t="shared" si="14"/>
        <v>41134.208333333336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9">
        <f t="shared" si="15"/>
        <v>159.3763440860215</v>
      </c>
      <c r="G239" t="s">
        <v>20</v>
      </c>
      <c r="H239">
        <v>329</v>
      </c>
      <c r="I239" t="s">
        <v>21</v>
      </c>
      <c r="J239" t="s">
        <v>22</v>
      </c>
      <c r="K239">
        <v>1398402000</v>
      </c>
      <c r="L239">
        <v>1398574800</v>
      </c>
      <c r="M239" t="b">
        <v>0</v>
      </c>
      <c r="N239" t="b">
        <v>0</v>
      </c>
      <c r="O239" t="s">
        <v>71</v>
      </c>
      <c r="P239">
        <f t="shared" si="12"/>
        <v>45.05</v>
      </c>
      <c r="Q239" t="s">
        <v>2041</v>
      </c>
      <c r="R239" t="s">
        <v>2049</v>
      </c>
      <c r="S239" s="6">
        <f t="shared" si="13"/>
        <v>41754.208333333336</v>
      </c>
      <c r="T239" s="6">
        <f t="shared" si="14"/>
        <v>41756.208333333336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9">
        <f t="shared" si="15"/>
        <v>422.41666666666669</v>
      </c>
      <c r="G240" t="s">
        <v>20</v>
      </c>
      <c r="H240">
        <v>97</v>
      </c>
      <c r="I240" t="s">
        <v>36</v>
      </c>
      <c r="J240" t="s">
        <v>37</v>
      </c>
      <c r="K240">
        <v>1513231200</v>
      </c>
      <c r="L240">
        <v>1515391200</v>
      </c>
      <c r="M240" t="b">
        <v>0</v>
      </c>
      <c r="N240" t="b">
        <v>1</v>
      </c>
      <c r="O240" t="s">
        <v>33</v>
      </c>
      <c r="P240">
        <f t="shared" si="12"/>
        <v>104.52</v>
      </c>
      <c r="Q240" t="s">
        <v>2039</v>
      </c>
      <c r="R240" t="s">
        <v>2040</v>
      </c>
      <c r="S240" s="6">
        <f t="shared" si="13"/>
        <v>43083.25</v>
      </c>
      <c r="T240" s="6">
        <f t="shared" si="14"/>
        <v>43108.25</v>
      </c>
    </row>
    <row r="241" spans="1:20" x14ac:dyDescent="0.35">
      <c r="A241">
        <v>139</v>
      </c>
      <c r="B241" t="s">
        <v>330</v>
      </c>
      <c r="C241" s="3" t="s">
        <v>331</v>
      </c>
      <c r="D241">
        <v>92100</v>
      </c>
      <c r="E241">
        <v>19246</v>
      </c>
      <c r="F241" s="9">
        <f t="shared" si="15"/>
        <v>20.896851248642779</v>
      </c>
      <c r="G241" t="s">
        <v>14</v>
      </c>
      <c r="H241">
        <v>326</v>
      </c>
      <c r="I241" t="s">
        <v>21</v>
      </c>
      <c r="J241" t="s">
        <v>22</v>
      </c>
      <c r="K241">
        <v>1429592400</v>
      </c>
      <c r="L241">
        <v>1430974800</v>
      </c>
      <c r="M241" t="b">
        <v>0</v>
      </c>
      <c r="N241" t="b">
        <v>1</v>
      </c>
      <c r="O241" t="s">
        <v>65</v>
      </c>
      <c r="P241">
        <f t="shared" si="12"/>
        <v>59.04</v>
      </c>
      <c r="Q241" t="s">
        <v>2037</v>
      </c>
      <c r="R241" t="s">
        <v>2046</v>
      </c>
      <c r="S241" s="6">
        <f t="shared" si="13"/>
        <v>42115.208333333328</v>
      </c>
      <c r="T241" s="6">
        <f t="shared" si="14"/>
        <v>42131.208333333328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9">
        <f t="shared" si="15"/>
        <v>418.78911564625849</v>
      </c>
      <c r="G242" t="s">
        <v>20</v>
      </c>
      <c r="H242">
        <v>1784</v>
      </c>
      <c r="I242" t="s">
        <v>21</v>
      </c>
      <c r="J242" t="s">
        <v>22</v>
      </c>
      <c r="K242">
        <v>1281070800</v>
      </c>
      <c r="L242">
        <v>1281157200</v>
      </c>
      <c r="M242" t="b">
        <v>0</v>
      </c>
      <c r="N242" t="b">
        <v>0</v>
      </c>
      <c r="O242" t="s">
        <v>33</v>
      </c>
      <c r="P242">
        <f t="shared" si="12"/>
        <v>69.02</v>
      </c>
      <c r="Q242" t="s">
        <v>2039</v>
      </c>
      <c r="R242" t="s">
        <v>2040</v>
      </c>
      <c r="S242" s="6">
        <f t="shared" si="13"/>
        <v>40396.208333333336</v>
      </c>
      <c r="T242" s="6">
        <f t="shared" si="14"/>
        <v>40397.208333333336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9">
        <f t="shared" si="15"/>
        <v>101.91632047477745</v>
      </c>
      <c r="G243" t="s">
        <v>20</v>
      </c>
      <c r="H243">
        <v>1684</v>
      </c>
      <c r="I243" t="s">
        <v>26</v>
      </c>
      <c r="J243" t="s">
        <v>27</v>
      </c>
      <c r="K243">
        <v>1397365200</v>
      </c>
      <c r="L243">
        <v>1398229200</v>
      </c>
      <c r="M243" t="b">
        <v>0</v>
      </c>
      <c r="N243" t="b">
        <v>1</v>
      </c>
      <c r="O243" t="s">
        <v>68</v>
      </c>
      <c r="P243">
        <f t="shared" si="12"/>
        <v>101.98</v>
      </c>
      <c r="Q243" t="s">
        <v>2047</v>
      </c>
      <c r="R243" t="s">
        <v>2048</v>
      </c>
      <c r="S243" s="6">
        <f t="shared" si="13"/>
        <v>41742.208333333336</v>
      </c>
      <c r="T243" s="6">
        <f t="shared" si="14"/>
        <v>41752.208333333336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9">
        <f t="shared" si="15"/>
        <v>127.72619047619048</v>
      </c>
      <c r="G244" t="s">
        <v>20</v>
      </c>
      <c r="H244">
        <v>250</v>
      </c>
      <c r="I244" t="s">
        <v>21</v>
      </c>
      <c r="J244" t="s">
        <v>22</v>
      </c>
      <c r="K244">
        <v>1494392400</v>
      </c>
      <c r="L244">
        <v>1495256400</v>
      </c>
      <c r="M244" t="b">
        <v>0</v>
      </c>
      <c r="N244" t="b">
        <v>1</v>
      </c>
      <c r="O244" t="s">
        <v>23</v>
      </c>
      <c r="P244">
        <f t="shared" si="12"/>
        <v>42.92</v>
      </c>
      <c r="Q244" t="s">
        <v>2035</v>
      </c>
      <c r="R244" t="s">
        <v>2036</v>
      </c>
      <c r="S244" s="6">
        <f t="shared" si="13"/>
        <v>42865.208333333328</v>
      </c>
      <c r="T244" s="6">
        <f t="shared" si="14"/>
        <v>42875.208333333328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9">
        <f t="shared" si="15"/>
        <v>445.21739130434781</v>
      </c>
      <c r="G245" t="s">
        <v>20</v>
      </c>
      <c r="H245">
        <v>238</v>
      </c>
      <c r="I245" t="s">
        <v>21</v>
      </c>
      <c r="J245" t="s">
        <v>22</v>
      </c>
      <c r="K245">
        <v>1520143200</v>
      </c>
      <c r="L245">
        <v>1520402400</v>
      </c>
      <c r="M245" t="b">
        <v>0</v>
      </c>
      <c r="N245" t="b">
        <v>0</v>
      </c>
      <c r="O245" t="s">
        <v>33</v>
      </c>
      <c r="P245">
        <f t="shared" si="12"/>
        <v>43.03</v>
      </c>
      <c r="Q245" t="s">
        <v>2039</v>
      </c>
      <c r="R245" t="s">
        <v>2040</v>
      </c>
      <c r="S245" s="6">
        <f t="shared" si="13"/>
        <v>43163.25</v>
      </c>
      <c r="T245" s="6">
        <f t="shared" si="14"/>
        <v>43166.25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9">
        <f t="shared" si="15"/>
        <v>569.71428571428567</v>
      </c>
      <c r="G246" t="s">
        <v>20</v>
      </c>
      <c r="H246">
        <v>53</v>
      </c>
      <c r="I246" t="s">
        <v>21</v>
      </c>
      <c r="J246" t="s">
        <v>22</v>
      </c>
      <c r="K246">
        <v>1405314000</v>
      </c>
      <c r="L246">
        <v>1409806800</v>
      </c>
      <c r="M246" t="b">
        <v>0</v>
      </c>
      <c r="N246" t="b">
        <v>0</v>
      </c>
      <c r="O246" t="s">
        <v>33</v>
      </c>
      <c r="P246">
        <f t="shared" si="12"/>
        <v>75.25</v>
      </c>
      <c r="Q246" t="s">
        <v>2039</v>
      </c>
      <c r="R246" t="s">
        <v>2040</v>
      </c>
      <c r="S246" s="6">
        <f t="shared" si="13"/>
        <v>41834.208333333336</v>
      </c>
      <c r="T246" s="6">
        <f t="shared" si="14"/>
        <v>41886.208333333336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9">
        <f t="shared" si="15"/>
        <v>509.34482758620692</v>
      </c>
      <c r="G247" t="s">
        <v>20</v>
      </c>
      <c r="H247">
        <v>214</v>
      </c>
      <c r="I247" t="s">
        <v>21</v>
      </c>
      <c r="J247" t="s">
        <v>22</v>
      </c>
      <c r="K247">
        <v>1396846800</v>
      </c>
      <c r="L247">
        <v>1396933200</v>
      </c>
      <c r="M247" t="b">
        <v>0</v>
      </c>
      <c r="N247" t="b">
        <v>0</v>
      </c>
      <c r="O247" t="s">
        <v>33</v>
      </c>
      <c r="P247">
        <f t="shared" si="12"/>
        <v>69.02</v>
      </c>
      <c r="Q247" t="s">
        <v>2039</v>
      </c>
      <c r="R247" t="s">
        <v>2040</v>
      </c>
      <c r="S247" s="6">
        <f t="shared" si="13"/>
        <v>41736.208333333336</v>
      </c>
      <c r="T247" s="6">
        <f t="shared" si="14"/>
        <v>41737.208333333336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9">
        <f t="shared" si="15"/>
        <v>325.53333333333336</v>
      </c>
      <c r="G248" t="s">
        <v>20</v>
      </c>
      <c r="H248">
        <v>222</v>
      </c>
      <c r="I248" t="s">
        <v>21</v>
      </c>
      <c r="J248" t="s">
        <v>22</v>
      </c>
      <c r="K248">
        <v>1375678800</v>
      </c>
      <c r="L248">
        <v>1376024400</v>
      </c>
      <c r="M248" t="b">
        <v>0</v>
      </c>
      <c r="N248" t="b">
        <v>0</v>
      </c>
      <c r="O248" t="s">
        <v>28</v>
      </c>
      <c r="P248">
        <f t="shared" si="12"/>
        <v>65.989999999999995</v>
      </c>
      <c r="Q248" t="s">
        <v>2037</v>
      </c>
      <c r="R248" t="s">
        <v>2038</v>
      </c>
      <c r="S248" s="6">
        <f t="shared" si="13"/>
        <v>41491.208333333336</v>
      </c>
      <c r="T248" s="6">
        <f t="shared" si="14"/>
        <v>41495.208333333336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9">
        <f t="shared" si="15"/>
        <v>932.61616161616166</v>
      </c>
      <c r="G249" t="s">
        <v>20</v>
      </c>
      <c r="H249">
        <v>1884</v>
      </c>
      <c r="I249" t="s">
        <v>21</v>
      </c>
      <c r="J249" t="s">
        <v>22</v>
      </c>
      <c r="K249">
        <v>1482386400</v>
      </c>
      <c r="L249">
        <v>1483682400</v>
      </c>
      <c r="M249" t="b">
        <v>0</v>
      </c>
      <c r="N249" t="b">
        <v>1</v>
      </c>
      <c r="O249" t="s">
        <v>119</v>
      </c>
      <c r="P249">
        <f t="shared" si="12"/>
        <v>98.01</v>
      </c>
      <c r="Q249" t="s">
        <v>2047</v>
      </c>
      <c r="R249" t="s">
        <v>2053</v>
      </c>
      <c r="S249" s="6">
        <f t="shared" si="13"/>
        <v>42726.25</v>
      </c>
      <c r="T249" s="6">
        <f t="shared" si="14"/>
        <v>42741.25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9">
        <f t="shared" si="15"/>
        <v>211.33870967741936</v>
      </c>
      <c r="G250" t="s">
        <v>20</v>
      </c>
      <c r="H250">
        <v>218</v>
      </c>
      <c r="I250" t="s">
        <v>26</v>
      </c>
      <c r="J250" t="s">
        <v>27</v>
      </c>
      <c r="K250">
        <v>1420005600</v>
      </c>
      <c r="L250">
        <v>1420437600</v>
      </c>
      <c r="M250" t="b">
        <v>0</v>
      </c>
      <c r="N250" t="b">
        <v>0</v>
      </c>
      <c r="O250" t="s">
        <v>292</v>
      </c>
      <c r="P250">
        <f t="shared" si="12"/>
        <v>60.11</v>
      </c>
      <c r="Q250" t="s">
        <v>2050</v>
      </c>
      <c r="R250" t="s">
        <v>2061</v>
      </c>
      <c r="S250" s="6">
        <f t="shared" si="13"/>
        <v>42004.25</v>
      </c>
      <c r="T250" s="6">
        <f t="shared" si="14"/>
        <v>42009.25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9">
        <f t="shared" si="15"/>
        <v>273.32520325203251</v>
      </c>
      <c r="G251" t="s">
        <v>20</v>
      </c>
      <c r="H251">
        <v>6465</v>
      </c>
      <c r="I251" t="s">
        <v>21</v>
      </c>
      <c r="J251" t="s">
        <v>22</v>
      </c>
      <c r="K251">
        <v>1420178400</v>
      </c>
      <c r="L251">
        <v>1420783200</v>
      </c>
      <c r="M251" t="b">
        <v>0</v>
      </c>
      <c r="N251" t="b">
        <v>0</v>
      </c>
      <c r="O251" t="s">
        <v>206</v>
      </c>
      <c r="P251">
        <f t="shared" si="12"/>
        <v>26</v>
      </c>
      <c r="Q251" t="s">
        <v>2047</v>
      </c>
      <c r="R251" t="s">
        <v>2059</v>
      </c>
      <c r="S251" s="6">
        <f t="shared" si="13"/>
        <v>42006.25</v>
      </c>
      <c r="T251" s="6">
        <f t="shared" si="14"/>
        <v>42013.25</v>
      </c>
    </row>
    <row r="252" spans="1:20" x14ac:dyDescent="0.35">
      <c r="A252">
        <v>6</v>
      </c>
      <c r="B252" t="s">
        <v>38</v>
      </c>
      <c r="C252" s="3" t="s">
        <v>39</v>
      </c>
      <c r="D252">
        <v>5200</v>
      </c>
      <c r="E252">
        <v>1090</v>
      </c>
      <c r="F252" s="9">
        <f t="shared" si="15"/>
        <v>20.96153846153846</v>
      </c>
      <c r="G252" t="s">
        <v>14</v>
      </c>
      <c r="H252">
        <v>18</v>
      </c>
      <c r="I252" t="s">
        <v>40</v>
      </c>
      <c r="J252" t="s">
        <v>41</v>
      </c>
      <c r="K252">
        <v>1505278800</v>
      </c>
      <c r="L252">
        <v>1505365200</v>
      </c>
      <c r="M252" t="b">
        <v>0</v>
      </c>
      <c r="N252" t="b">
        <v>0</v>
      </c>
      <c r="O252" t="s">
        <v>42</v>
      </c>
      <c r="P252">
        <f t="shared" si="12"/>
        <v>60.56</v>
      </c>
      <c r="Q252" t="s">
        <v>2041</v>
      </c>
      <c r="R252" t="s">
        <v>2042</v>
      </c>
      <c r="S252" s="6">
        <f t="shared" si="13"/>
        <v>42991.208333333328</v>
      </c>
      <c r="T252" s="6">
        <f t="shared" si="14"/>
        <v>42992.208333333328</v>
      </c>
    </row>
    <row r="253" spans="1:20" x14ac:dyDescent="0.35">
      <c r="A253">
        <v>973</v>
      </c>
      <c r="B253" t="s">
        <v>1975</v>
      </c>
      <c r="C253" s="3" t="s">
        <v>1976</v>
      </c>
      <c r="D253">
        <v>121100</v>
      </c>
      <c r="E253">
        <v>26176</v>
      </c>
      <c r="F253" s="9">
        <f t="shared" si="15"/>
        <v>21.615194054500414</v>
      </c>
      <c r="G253" t="s">
        <v>14</v>
      </c>
      <c r="H253">
        <v>252</v>
      </c>
      <c r="I253" t="s">
        <v>21</v>
      </c>
      <c r="J253" t="s">
        <v>22</v>
      </c>
      <c r="K253">
        <v>1291960800</v>
      </c>
      <c r="L253">
        <v>1292133600</v>
      </c>
      <c r="M253" t="b">
        <v>0</v>
      </c>
      <c r="N253" t="b">
        <v>1</v>
      </c>
      <c r="O253" t="s">
        <v>33</v>
      </c>
      <c r="P253">
        <f t="shared" si="12"/>
        <v>103.87</v>
      </c>
      <c r="Q253" t="s">
        <v>2039</v>
      </c>
      <c r="R253" t="s">
        <v>2040</v>
      </c>
      <c r="S253" s="6">
        <f t="shared" si="13"/>
        <v>40522.25</v>
      </c>
      <c r="T253" s="6">
        <f t="shared" si="14"/>
        <v>40524.25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9">
        <f t="shared" si="15"/>
        <v>626.29999999999995</v>
      </c>
      <c r="G254" t="s">
        <v>20</v>
      </c>
      <c r="H254">
        <v>59</v>
      </c>
      <c r="I254" t="s">
        <v>21</v>
      </c>
      <c r="J254" t="s">
        <v>22</v>
      </c>
      <c r="K254">
        <v>1382677200</v>
      </c>
      <c r="L254">
        <v>1383109200</v>
      </c>
      <c r="M254" t="b">
        <v>0</v>
      </c>
      <c r="N254" t="b">
        <v>0</v>
      </c>
      <c r="O254" t="s">
        <v>33</v>
      </c>
      <c r="P254">
        <f t="shared" si="12"/>
        <v>106.15</v>
      </c>
      <c r="Q254" t="s">
        <v>2039</v>
      </c>
      <c r="R254" t="s">
        <v>2040</v>
      </c>
      <c r="S254" s="6">
        <f t="shared" si="13"/>
        <v>41572.208333333336</v>
      </c>
      <c r="T254" s="6">
        <f t="shared" si="14"/>
        <v>41577.208333333336</v>
      </c>
    </row>
    <row r="255" spans="1:20" x14ac:dyDescent="0.35">
      <c r="A255">
        <v>256</v>
      </c>
      <c r="B255" t="s">
        <v>564</v>
      </c>
      <c r="C255" s="3" t="s">
        <v>565</v>
      </c>
      <c r="D255">
        <v>4100</v>
      </c>
      <c r="E255">
        <v>959</v>
      </c>
      <c r="F255" s="9">
        <f t="shared" si="15"/>
        <v>23.390243902439025</v>
      </c>
      <c r="G255" t="s">
        <v>14</v>
      </c>
      <c r="H255">
        <v>15</v>
      </c>
      <c r="I255" t="s">
        <v>40</v>
      </c>
      <c r="J255" t="s">
        <v>41</v>
      </c>
      <c r="K255">
        <v>1453615200</v>
      </c>
      <c r="L255">
        <v>1456812000</v>
      </c>
      <c r="M255" t="b">
        <v>0</v>
      </c>
      <c r="N255" t="b">
        <v>0</v>
      </c>
      <c r="O255" t="s">
        <v>23</v>
      </c>
      <c r="P255">
        <f t="shared" si="12"/>
        <v>63.93</v>
      </c>
      <c r="Q255" t="s">
        <v>2035</v>
      </c>
      <c r="R255" t="s">
        <v>2036</v>
      </c>
      <c r="S255" s="6">
        <f t="shared" si="13"/>
        <v>42393.25</v>
      </c>
      <c r="T255" s="6">
        <f t="shared" si="14"/>
        <v>42430.25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9">
        <f t="shared" si="15"/>
        <v>184.89130434782609</v>
      </c>
      <c r="G256" t="s">
        <v>20</v>
      </c>
      <c r="H256">
        <v>88</v>
      </c>
      <c r="I256" t="s">
        <v>21</v>
      </c>
      <c r="J256" t="s">
        <v>22</v>
      </c>
      <c r="K256">
        <v>1487656800</v>
      </c>
      <c r="L256">
        <v>1487829600</v>
      </c>
      <c r="M256" t="b">
        <v>0</v>
      </c>
      <c r="N256" t="b">
        <v>0</v>
      </c>
      <c r="O256" t="s">
        <v>68</v>
      </c>
      <c r="P256">
        <f t="shared" si="12"/>
        <v>96.65</v>
      </c>
      <c r="Q256" t="s">
        <v>2047</v>
      </c>
      <c r="R256" t="s">
        <v>2048</v>
      </c>
      <c r="S256" s="6">
        <f t="shared" si="13"/>
        <v>42787.25</v>
      </c>
      <c r="T256" s="6">
        <f t="shared" si="14"/>
        <v>42789.25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9">
        <f t="shared" si="15"/>
        <v>120.16770186335404</v>
      </c>
      <c r="G257" t="s">
        <v>20</v>
      </c>
      <c r="H257">
        <v>1697</v>
      </c>
      <c r="I257" t="s">
        <v>21</v>
      </c>
      <c r="J257" t="s">
        <v>22</v>
      </c>
      <c r="K257">
        <v>1297836000</v>
      </c>
      <c r="L257">
        <v>1298268000</v>
      </c>
      <c r="M257" t="b">
        <v>0</v>
      </c>
      <c r="N257" t="b">
        <v>1</v>
      </c>
      <c r="O257" t="s">
        <v>23</v>
      </c>
      <c r="P257">
        <f t="shared" si="12"/>
        <v>57</v>
      </c>
      <c r="Q257" t="s">
        <v>2035</v>
      </c>
      <c r="R257" t="s">
        <v>2036</v>
      </c>
      <c r="S257" s="6">
        <f t="shared" si="13"/>
        <v>40590.25</v>
      </c>
      <c r="T257" s="6">
        <f t="shared" si="14"/>
        <v>40595.25</v>
      </c>
    </row>
    <row r="258" spans="1:20" x14ac:dyDescent="0.35">
      <c r="A258">
        <v>869</v>
      </c>
      <c r="B258" t="s">
        <v>1770</v>
      </c>
      <c r="C258" s="3" t="s">
        <v>1771</v>
      </c>
      <c r="D258">
        <v>161900</v>
      </c>
      <c r="E258">
        <v>38376</v>
      </c>
      <c r="F258" s="9">
        <f t="shared" si="15"/>
        <v>23.703520691785052</v>
      </c>
      <c r="G258" t="s">
        <v>14</v>
      </c>
      <c r="H258">
        <v>526</v>
      </c>
      <c r="I258" t="s">
        <v>21</v>
      </c>
      <c r="J258" t="s">
        <v>22</v>
      </c>
      <c r="K258">
        <v>1277096400</v>
      </c>
      <c r="L258">
        <v>1278306000</v>
      </c>
      <c r="M258" t="b">
        <v>0</v>
      </c>
      <c r="N258" t="b">
        <v>0</v>
      </c>
      <c r="O258" t="s">
        <v>53</v>
      </c>
      <c r="P258">
        <f t="shared" ref="P258:P321" si="16">IF(E258=0, 0, ROUND(E258/H258,2))</f>
        <v>72.959999999999994</v>
      </c>
      <c r="Q258" t="s">
        <v>2041</v>
      </c>
      <c r="R258" t="s">
        <v>2044</v>
      </c>
      <c r="S258" s="6">
        <f t="shared" ref="S258:S321" si="17">(((K258/60)/60)/24)+DATE(1970,1,1)</f>
        <v>40350.208333333336</v>
      </c>
      <c r="T258" s="6">
        <f t="shared" ref="T258:T321" si="18">(((L258/60)/60)/24)+DATE(1970,1,1)</f>
        <v>40364.208333333336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9">
        <f t="shared" ref="F259:F322" si="19">100*E259/D259</f>
        <v>146</v>
      </c>
      <c r="G259" t="s">
        <v>20</v>
      </c>
      <c r="H259">
        <v>92</v>
      </c>
      <c r="I259" t="s">
        <v>21</v>
      </c>
      <c r="J259" t="s">
        <v>22</v>
      </c>
      <c r="K259">
        <v>1362463200</v>
      </c>
      <c r="L259">
        <v>1363669200</v>
      </c>
      <c r="M259" t="b">
        <v>0</v>
      </c>
      <c r="N259" t="b">
        <v>0</v>
      </c>
      <c r="O259" t="s">
        <v>33</v>
      </c>
      <c r="P259">
        <f t="shared" si="16"/>
        <v>90.46</v>
      </c>
      <c r="Q259" t="s">
        <v>2039</v>
      </c>
      <c r="R259" t="s">
        <v>2040</v>
      </c>
      <c r="S259" s="6">
        <f t="shared" si="17"/>
        <v>41338.25</v>
      </c>
      <c r="T259" s="6">
        <f t="shared" si="18"/>
        <v>41352.208333333336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9">
        <f t="shared" si="19"/>
        <v>268.48</v>
      </c>
      <c r="G260" t="s">
        <v>20</v>
      </c>
      <c r="H260">
        <v>186</v>
      </c>
      <c r="I260" t="s">
        <v>21</v>
      </c>
      <c r="J260" t="s">
        <v>22</v>
      </c>
      <c r="K260">
        <v>1481176800</v>
      </c>
      <c r="L260">
        <v>1482904800</v>
      </c>
      <c r="M260" t="b">
        <v>0</v>
      </c>
      <c r="N260" t="b">
        <v>1</v>
      </c>
      <c r="O260" t="s">
        <v>33</v>
      </c>
      <c r="P260">
        <f t="shared" si="16"/>
        <v>72.17</v>
      </c>
      <c r="Q260" t="s">
        <v>2039</v>
      </c>
      <c r="R260" t="s">
        <v>2040</v>
      </c>
      <c r="S260" s="6">
        <f t="shared" si="17"/>
        <v>42712.25</v>
      </c>
      <c r="T260" s="6">
        <f t="shared" si="18"/>
        <v>42732.25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9">
        <f t="shared" si="19"/>
        <v>597.5</v>
      </c>
      <c r="G261" t="s">
        <v>20</v>
      </c>
      <c r="H261">
        <v>138</v>
      </c>
      <c r="I261" t="s">
        <v>21</v>
      </c>
      <c r="J261" t="s">
        <v>22</v>
      </c>
      <c r="K261">
        <v>1354946400</v>
      </c>
      <c r="L261">
        <v>1356588000</v>
      </c>
      <c r="M261" t="b">
        <v>1</v>
      </c>
      <c r="N261" t="b">
        <v>0</v>
      </c>
      <c r="O261" t="s">
        <v>122</v>
      </c>
      <c r="P261">
        <f t="shared" si="16"/>
        <v>77.930000000000007</v>
      </c>
      <c r="Q261" t="s">
        <v>2054</v>
      </c>
      <c r="R261" t="s">
        <v>2055</v>
      </c>
      <c r="S261" s="6">
        <f t="shared" si="17"/>
        <v>41251.25</v>
      </c>
      <c r="T261" s="6">
        <f t="shared" si="18"/>
        <v>41270.25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9">
        <f t="shared" si="19"/>
        <v>157.69841269841271</v>
      </c>
      <c r="G262" t="s">
        <v>20</v>
      </c>
      <c r="H262">
        <v>261</v>
      </c>
      <c r="I262" t="s">
        <v>21</v>
      </c>
      <c r="J262" t="s">
        <v>22</v>
      </c>
      <c r="K262">
        <v>1348808400</v>
      </c>
      <c r="L262">
        <v>1349845200</v>
      </c>
      <c r="M262" t="b">
        <v>0</v>
      </c>
      <c r="N262" t="b">
        <v>0</v>
      </c>
      <c r="O262" t="s">
        <v>23</v>
      </c>
      <c r="P262">
        <f t="shared" si="16"/>
        <v>38.07</v>
      </c>
      <c r="Q262" t="s">
        <v>2035</v>
      </c>
      <c r="R262" t="s">
        <v>2036</v>
      </c>
      <c r="S262" s="6">
        <f t="shared" si="17"/>
        <v>41180.208333333336</v>
      </c>
      <c r="T262" s="6">
        <f t="shared" si="18"/>
        <v>41192.208333333336</v>
      </c>
    </row>
    <row r="263" spans="1:20" x14ac:dyDescent="0.35">
      <c r="A263">
        <v>498</v>
      </c>
      <c r="B263" t="s">
        <v>1044</v>
      </c>
      <c r="C263" s="3" t="s">
        <v>1045</v>
      </c>
      <c r="D263">
        <v>193400</v>
      </c>
      <c r="E263">
        <v>46317</v>
      </c>
      <c r="F263" s="9">
        <f t="shared" si="19"/>
        <v>23.948810754912099</v>
      </c>
      <c r="G263" t="s">
        <v>14</v>
      </c>
      <c r="H263">
        <v>579</v>
      </c>
      <c r="I263" t="s">
        <v>36</v>
      </c>
      <c r="J263" t="s">
        <v>37</v>
      </c>
      <c r="K263">
        <v>1420092000</v>
      </c>
      <c r="L263">
        <v>1420264800</v>
      </c>
      <c r="M263" t="b">
        <v>0</v>
      </c>
      <c r="N263" t="b">
        <v>0</v>
      </c>
      <c r="O263" t="s">
        <v>28</v>
      </c>
      <c r="P263">
        <f t="shared" si="16"/>
        <v>79.989999999999995</v>
      </c>
      <c r="Q263" t="s">
        <v>2037</v>
      </c>
      <c r="R263" t="s">
        <v>2038</v>
      </c>
      <c r="S263" s="6">
        <f t="shared" si="17"/>
        <v>42005.25</v>
      </c>
      <c r="T263" s="6">
        <f t="shared" si="18"/>
        <v>42007.25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9">
        <f t="shared" si="19"/>
        <v>313.41176470588238</v>
      </c>
      <c r="G264" t="s">
        <v>20</v>
      </c>
      <c r="H264">
        <v>107</v>
      </c>
      <c r="I264" t="s">
        <v>21</v>
      </c>
      <c r="J264" t="s">
        <v>22</v>
      </c>
      <c r="K264">
        <v>1301979600</v>
      </c>
      <c r="L264">
        <v>1304226000</v>
      </c>
      <c r="M264" t="b">
        <v>0</v>
      </c>
      <c r="N264" t="b">
        <v>1</v>
      </c>
      <c r="O264" t="s">
        <v>60</v>
      </c>
      <c r="P264">
        <f t="shared" si="16"/>
        <v>49.79</v>
      </c>
      <c r="Q264" t="s">
        <v>2035</v>
      </c>
      <c r="R264" t="s">
        <v>2045</v>
      </c>
      <c r="S264" s="6">
        <f t="shared" si="17"/>
        <v>40638.208333333336</v>
      </c>
      <c r="T264" s="6">
        <f t="shared" si="18"/>
        <v>40664.208333333336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9">
        <f t="shared" si="19"/>
        <v>370.89655172413791</v>
      </c>
      <c r="G265" t="s">
        <v>20</v>
      </c>
      <c r="H265">
        <v>199</v>
      </c>
      <c r="I265" t="s">
        <v>21</v>
      </c>
      <c r="J265" t="s">
        <v>22</v>
      </c>
      <c r="K265">
        <v>1263016800</v>
      </c>
      <c r="L265">
        <v>1263016800</v>
      </c>
      <c r="M265" t="b">
        <v>0</v>
      </c>
      <c r="N265" t="b">
        <v>0</v>
      </c>
      <c r="O265" t="s">
        <v>122</v>
      </c>
      <c r="P265">
        <f t="shared" si="16"/>
        <v>54.05</v>
      </c>
      <c r="Q265" t="s">
        <v>2054</v>
      </c>
      <c r="R265" t="s">
        <v>2055</v>
      </c>
      <c r="S265" s="6">
        <f t="shared" si="17"/>
        <v>40187.25</v>
      </c>
      <c r="T265" s="6">
        <f t="shared" si="18"/>
        <v>40187.25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9">
        <f t="shared" si="19"/>
        <v>362.66447368421052</v>
      </c>
      <c r="G266" t="s">
        <v>20</v>
      </c>
      <c r="H266">
        <v>5512</v>
      </c>
      <c r="I266" t="s">
        <v>21</v>
      </c>
      <c r="J266" t="s">
        <v>22</v>
      </c>
      <c r="K266">
        <v>1360648800</v>
      </c>
      <c r="L266">
        <v>1362031200</v>
      </c>
      <c r="M266" t="b">
        <v>0</v>
      </c>
      <c r="N266" t="b">
        <v>0</v>
      </c>
      <c r="O266" t="s">
        <v>33</v>
      </c>
      <c r="P266">
        <f t="shared" si="16"/>
        <v>30</v>
      </c>
      <c r="Q266" t="s">
        <v>2039</v>
      </c>
      <c r="R266" t="s">
        <v>2040</v>
      </c>
      <c r="S266" s="6">
        <f t="shared" si="17"/>
        <v>41317.25</v>
      </c>
      <c r="T266" s="6">
        <f t="shared" si="18"/>
        <v>41333.25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9">
        <f t="shared" si="19"/>
        <v>123.08163265306122</v>
      </c>
      <c r="G267" t="s">
        <v>20</v>
      </c>
      <c r="H267">
        <v>86</v>
      </c>
      <c r="I267" t="s">
        <v>21</v>
      </c>
      <c r="J267" t="s">
        <v>22</v>
      </c>
      <c r="K267">
        <v>1451800800</v>
      </c>
      <c r="L267">
        <v>1455602400</v>
      </c>
      <c r="M267" t="b">
        <v>0</v>
      </c>
      <c r="N267" t="b">
        <v>0</v>
      </c>
      <c r="O267" t="s">
        <v>33</v>
      </c>
      <c r="P267">
        <f t="shared" si="16"/>
        <v>70.13</v>
      </c>
      <c r="Q267" t="s">
        <v>2039</v>
      </c>
      <c r="R267" t="s">
        <v>2040</v>
      </c>
      <c r="S267" s="6">
        <f t="shared" si="17"/>
        <v>42372.25</v>
      </c>
      <c r="T267" s="6">
        <f t="shared" si="18"/>
        <v>42416.25</v>
      </c>
    </row>
    <row r="268" spans="1:20" x14ac:dyDescent="0.35">
      <c r="A268">
        <v>511</v>
      </c>
      <c r="B268" t="s">
        <v>1068</v>
      </c>
      <c r="C268" s="3" t="s">
        <v>1069</v>
      </c>
      <c r="D268">
        <v>147800</v>
      </c>
      <c r="E268">
        <v>35498</v>
      </c>
      <c r="F268" s="9">
        <f t="shared" si="19"/>
        <v>24.017591339648174</v>
      </c>
      <c r="G268" t="s">
        <v>14</v>
      </c>
      <c r="H268">
        <v>362</v>
      </c>
      <c r="I268" t="s">
        <v>21</v>
      </c>
      <c r="J268" t="s">
        <v>22</v>
      </c>
      <c r="K268">
        <v>1564030800</v>
      </c>
      <c r="L268">
        <v>1564894800</v>
      </c>
      <c r="M268" t="b">
        <v>0</v>
      </c>
      <c r="N268" t="b">
        <v>0</v>
      </c>
      <c r="O268" t="s">
        <v>33</v>
      </c>
      <c r="P268">
        <f t="shared" si="16"/>
        <v>98.06</v>
      </c>
      <c r="Q268" t="s">
        <v>2039</v>
      </c>
      <c r="R268" t="s">
        <v>2040</v>
      </c>
      <c r="S268" s="6">
        <f t="shared" si="17"/>
        <v>43671.208333333328</v>
      </c>
      <c r="T268" s="6">
        <f t="shared" si="18"/>
        <v>43681.208333333328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9">
        <f t="shared" si="19"/>
        <v>233.62012987012986</v>
      </c>
      <c r="G269" t="s">
        <v>20</v>
      </c>
      <c r="H269">
        <v>2768</v>
      </c>
      <c r="I269" t="s">
        <v>26</v>
      </c>
      <c r="J269" t="s">
        <v>27</v>
      </c>
      <c r="K269">
        <v>1351054800</v>
      </c>
      <c r="L269">
        <v>1352440800</v>
      </c>
      <c r="M269" t="b">
        <v>0</v>
      </c>
      <c r="N269" t="b">
        <v>0</v>
      </c>
      <c r="O269" t="s">
        <v>33</v>
      </c>
      <c r="P269">
        <f t="shared" si="16"/>
        <v>51.99</v>
      </c>
      <c r="Q269" t="s">
        <v>2039</v>
      </c>
      <c r="R269" t="s">
        <v>2040</v>
      </c>
      <c r="S269" s="6">
        <f t="shared" si="17"/>
        <v>41206.208333333336</v>
      </c>
      <c r="T269" s="6">
        <f t="shared" si="18"/>
        <v>41222.25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9">
        <f t="shared" si="19"/>
        <v>180.53333333333333</v>
      </c>
      <c r="G270" t="s">
        <v>20</v>
      </c>
      <c r="H270">
        <v>48</v>
      </c>
      <c r="I270" t="s">
        <v>21</v>
      </c>
      <c r="J270" t="s">
        <v>22</v>
      </c>
      <c r="K270">
        <v>1349326800</v>
      </c>
      <c r="L270">
        <v>1353304800</v>
      </c>
      <c r="M270" t="b">
        <v>0</v>
      </c>
      <c r="N270" t="b">
        <v>0</v>
      </c>
      <c r="O270" t="s">
        <v>42</v>
      </c>
      <c r="P270">
        <f t="shared" si="16"/>
        <v>56.42</v>
      </c>
      <c r="Q270" t="s">
        <v>2041</v>
      </c>
      <c r="R270" t="s">
        <v>2042</v>
      </c>
      <c r="S270" s="6">
        <f t="shared" si="17"/>
        <v>41186.208333333336</v>
      </c>
      <c r="T270" s="6">
        <f t="shared" si="18"/>
        <v>41232.25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9">
        <f t="shared" si="19"/>
        <v>252.62857142857143</v>
      </c>
      <c r="G271" t="s">
        <v>20</v>
      </c>
      <c r="H271">
        <v>87</v>
      </c>
      <c r="I271" t="s">
        <v>21</v>
      </c>
      <c r="J271" t="s">
        <v>22</v>
      </c>
      <c r="K271">
        <v>1548914400</v>
      </c>
      <c r="L271">
        <v>1550728800</v>
      </c>
      <c r="M271" t="b">
        <v>0</v>
      </c>
      <c r="N271" t="b">
        <v>0</v>
      </c>
      <c r="O271" t="s">
        <v>269</v>
      </c>
      <c r="P271">
        <f t="shared" si="16"/>
        <v>101.63</v>
      </c>
      <c r="Q271" t="s">
        <v>2041</v>
      </c>
      <c r="R271" t="s">
        <v>2060</v>
      </c>
      <c r="S271" s="6">
        <f t="shared" si="17"/>
        <v>43496.25</v>
      </c>
      <c r="T271" s="6">
        <f t="shared" si="18"/>
        <v>43517.25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9">
        <f t="shared" si="19"/>
        <v>27.176538240368028</v>
      </c>
      <c r="G272" t="s">
        <v>74</v>
      </c>
      <c r="H272">
        <v>1890</v>
      </c>
      <c r="I272" t="s">
        <v>21</v>
      </c>
      <c r="J272" t="s">
        <v>22</v>
      </c>
      <c r="K272">
        <v>1291269600</v>
      </c>
      <c r="L272">
        <v>1291442400</v>
      </c>
      <c r="M272" t="b">
        <v>0</v>
      </c>
      <c r="N272" t="b">
        <v>0</v>
      </c>
      <c r="O272" t="s">
        <v>89</v>
      </c>
      <c r="P272">
        <f t="shared" si="16"/>
        <v>25.01</v>
      </c>
      <c r="Q272" t="s">
        <v>2050</v>
      </c>
      <c r="R272" t="s">
        <v>2051</v>
      </c>
      <c r="S272" s="6">
        <f t="shared" si="17"/>
        <v>40514.25</v>
      </c>
      <c r="T272" s="6">
        <f t="shared" si="18"/>
        <v>40516.25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9">
        <f t="shared" si="19"/>
        <v>1.2706571242680547</v>
      </c>
      <c r="G273" t="s">
        <v>47</v>
      </c>
      <c r="H273">
        <v>61</v>
      </c>
      <c r="I273" t="s">
        <v>21</v>
      </c>
      <c r="J273" t="s">
        <v>22</v>
      </c>
      <c r="K273">
        <v>1449468000</v>
      </c>
      <c r="L273">
        <v>1452146400</v>
      </c>
      <c r="M273" t="b">
        <v>0</v>
      </c>
      <c r="N273" t="b">
        <v>0</v>
      </c>
      <c r="O273" t="s">
        <v>122</v>
      </c>
      <c r="P273">
        <f t="shared" si="16"/>
        <v>32.020000000000003</v>
      </c>
      <c r="Q273" t="s">
        <v>2054</v>
      </c>
      <c r="R273" t="s">
        <v>2055</v>
      </c>
      <c r="S273" s="6">
        <f t="shared" si="17"/>
        <v>42345.25</v>
      </c>
      <c r="T273" s="6">
        <f t="shared" si="18"/>
        <v>42376.25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9">
        <f t="shared" si="19"/>
        <v>304.00978473581216</v>
      </c>
      <c r="G274" t="s">
        <v>20</v>
      </c>
      <c r="H274">
        <v>1894</v>
      </c>
      <c r="I274" t="s">
        <v>21</v>
      </c>
      <c r="J274" t="s">
        <v>22</v>
      </c>
      <c r="K274">
        <v>1562734800</v>
      </c>
      <c r="L274">
        <v>1564894800</v>
      </c>
      <c r="M274" t="b">
        <v>0</v>
      </c>
      <c r="N274" t="b">
        <v>1</v>
      </c>
      <c r="O274" t="s">
        <v>33</v>
      </c>
      <c r="P274">
        <f t="shared" si="16"/>
        <v>82.02</v>
      </c>
      <c r="Q274" t="s">
        <v>2039</v>
      </c>
      <c r="R274" t="s">
        <v>2040</v>
      </c>
      <c r="S274" s="6">
        <f t="shared" si="17"/>
        <v>43656.208333333328</v>
      </c>
      <c r="T274" s="6">
        <f t="shared" si="18"/>
        <v>43681.208333333328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9">
        <f t="shared" si="19"/>
        <v>137.23076923076923</v>
      </c>
      <c r="G275" t="s">
        <v>20</v>
      </c>
      <c r="H275">
        <v>282</v>
      </c>
      <c r="I275" t="s">
        <v>15</v>
      </c>
      <c r="J275" t="s">
        <v>16</v>
      </c>
      <c r="K275">
        <v>1505624400</v>
      </c>
      <c r="L275">
        <v>1505883600</v>
      </c>
      <c r="M275" t="b">
        <v>0</v>
      </c>
      <c r="N275" t="b">
        <v>0</v>
      </c>
      <c r="O275" t="s">
        <v>33</v>
      </c>
      <c r="P275">
        <f t="shared" si="16"/>
        <v>37.96</v>
      </c>
      <c r="Q275" t="s">
        <v>2039</v>
      </c>
      <c r="R275" t="s">
        <v>2040</v>
      </c>
      <c r="S275" s="6">
        <f t="shared" si="17"/>
        <v>42995.208333333328</v>
      </c>
      <c r="T275" s="6">
        <f t="shared" si="18"/>
        <v>42998.208333333328</v>
      </c>
    </row>
    <row r="276" spans="1:20" x14ac:dyDescent="0.35">
      <c r="A276">
        <v>323</v>
      </c>
      <c r="B276" t="s">
        <v>698</v>
      </c>
      <c r="C276" s="3" t="s">
        <v>699</v>
      </c>
      <c r="D276">
        <v>8900</v>
      </c>
      <c r="E276">
        <v>2148</v>
      </c>
      <c r="F276" s="9">
        <f t="shared" si="19"/>
        <v>24.134831460674157</v>
      </c>
      <c r="G276" t="s">
        <v>14</v>
      </c>
      <c r="H276">
        <v>26</v>
      </c>
      <c r="I276" t="s">
        <v>40</v>
      </c>
      <c r="J276" t="s">
        <v>41</v>
      </c>
      <c r="K276">
        <v>1395896400</v>
      </c>
      <c r="L276">
        <v>1396069200</v>
      </c>
      <c r="M276" t="b">
        <v>0</v>
      </c>
      <c r="N276" t="b">
        <v>0</v>
      </c>
      <c r="O276" t="s">
        <v>42</v>
      </c>
      <c r="P276">
        <f t="shared" si="16"/>
        <v>82.62</v>
      </c>
      <c r="Q276" t="s">
        <v>2041</v>
      </c>
      <c r="R276" t="s">
        <v>2042</v>
      </c>
      <c r="S276" s="6">
        <f t="shared" si="17"/>
        <v>41725.208333333336</v>
      </c>
      <c r="T276" s="6">
        <f t="shared" si="18"/>
        <v>41727.208333333336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9">
        <f t="shared" si="19"/>
        <v>241.51282051282053</v>
      </c>
      <c r="G277" t="s">
        <v>20</v>
      </c>
      <c r="H277">
        <v>116</v>
      </c>
      <c r="I277" t="s">
        <v>21</v>
      </c>
      <c r="J277" t="s">
        <v>22</v>
      </c>
      <c r="K277">
        <v>1554526800</v>
      </c>
      <c r="L277">
        <v>1555218000</v>
      </c>
      <c r="M277" t="b">
        <v>0</v>
      </c>
      <c r="N277" t="b">
        <v>0</v>
      </c>
      <c r="O277" t="s">
        <v>206</v>
      </c>
      <c r="P277">
        <f t="shared" si="16"/>
        <v>81.2</v>
      </c>
      <c r="Q277" t="s">
        <v>2047</v>
      </c>
      <c r="R277" t="s">
        <v>2059</v>
      </c>
      <c r="S277" s="6">
        <f t="shared" si="17"/>
        <v>43561.208333333328</v>
      </c>
      <c r="T277" s="6">
        <f t="shared" si="18"/>
        <v>43569.208333333328</v>
      </c>
    </row>
    <row r="278" spans="1:20" x14ac:dyDescent="0.35">
      <c r="A278">
        <v>541</v>
      </c>
      <c r="B278" t="s">
        <v>1127</v>
      </c>
      <c r="C278" s="3" t="s">
        <v>1128</v>
      </c>
      <c r="D278">
        <v>178000</v>
      </c>
      <c r="E278">
        <v>43086</v>
      </c>
      <c r="F278" s="9">
        <f t="shared" si="19"/>
        <v>24.205617977528089</v>
      </c>
      <c r="G278" t="s">
        <v>14</v>
      </c>
      <c r="H278">
        <v>395</v>
      </c>
      <c r="I278" t="s">
        <v>107</v>
      </c>
      <c r="J278" t="s">
        <v>108</v>
      </c>
      <c r="K278">
        <v>1433912400</v>
      </c>
      <c r="L278">
        <v>1436158800</v>
      </c>
      <c r="M278" t="b">
        <v>0</v>
      </c>
      <c r="N278" t="b">
        <v>0</v>
      </c>
      <c r="O278" t="s">
        <v>292</v>
      </c>
      <c r="P278">
        <f t="shared" si="16"/>
        <v>109.08</v>
      </c>
      <c r="Q278" t="s">
        <v>2050</v>
      </c>
      <c r="R278" t="s">
        <v>2061</v>
      </c>
      <c r="S278" s="6">
        <f t="shared" si="17"/>
        <v>42165.208333333328</v>
      </c>
      <c r="T278" s="6">
        <f t="shared" si="18"/>
        <v>42191.208333333328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9">
        <f t="shared" si="19"/>
        <v>1066.4285714285713</v>
      </c>
      <c r="G279" t="s">
        <v>20</v>
      </c>
      <c r="H279">
        <v>83</v>
      </c>
      <c r="I279" t="s">
        <v>21</v>
      </c>
      <c r="J279" t="s">
        <v>22</v>
      </c>
      <c r="K279">
        <v>1279515600</v>
      </c>
      <c r="L279">
        <v>1279688400</v>
      </c>
      <c r="M279" t="b">
        <v>0</v>
      </c>
      <c r="N279" t="b">
        <v>0</v>
      </c>
      <c r="O279" t="s">
        <v>33</v>
      </c>
      <c r="P279">
        <f t="shared" si="16"/>
        <v>89.94</v>
      </c>
      <c r="Q279" t="s">
        <v>2039</v>
      </c>
      <c r="R279" t="s">
        <v>2040</v>
      </c>
      <c r="S279" s="6">
        <f t="shared" si="17"/>
        <v>40378.208333333336</v>
      </c>
      <c r="T279" s="6">
        <f t="shared" si="18"/>
        <v>40380.208333333336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9">
        <f t="shared" si="19"/>
        <v>325.88888888888891</v>
      </c>
      <c r="G280" t="s">
        <v>20</v>
      </c>
      <c r="H280">
        <v>91</v>
      </c>
      <c r="I280" t="s">
        <v>21</v>
      </c>
      <c r="J280" t="s">
        <v>22</v>
      </c>
      <c r="K280">
        <v>1353909600</v>
      </c>
      <c r="L280">
        <v>1356069600</v>
      </c>
      <c r="M280" t="b">
        <v>0</v>
      </c>
      <c r="N280" t="b">
        <v>0</v>
      </c>
      <c r="O280" t="s">
        <v>28</v>
      </c>
      <c r="P280">
        <f t="shared" si="16"/>
        <v>96.69</v>
      </c>
      <c r="Q280" t="s">
        <v>2037</v>
      </c>
      <c r="R280" t="s">
        <v>2038</v>
      </c>
      <c r="S280" s="6">
        <f t="shared" si="17"/>
        <v>41239.25</v>
      </c>
      <c r="T280" s="6">
        <f t="shared" si="18"/>
        <v>41264.25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9">
        <f t="shared" si="19"/>
        <v>170.7</v>
      </c>
      <c r="G281" t="s">
        <v>20</v>
      </c>
      <c r="H281">
        <v>546</v>
      </c>
      <c r="I281" t="s">
        <v>21</v>
      </c>
      <c r="J281" t="s">
        <v>22</v>
      </c>
      <c r="K281">
        <v>1535950800</v>
      </c>
      <c r="L281">
        <v>1536210000</v>
      </c>
      <c r="M281" t="b">
        <v>0</v>
      </c>
      <c r="N281" t="b">
        <v>0</v>
      </c>
      <c r="O281" t="s">
        <v>33</v>
      </c>
      <c r="P281">
        <f t="shared" si="16"/>
        <v>25.01</v>
      </c>
      <c r="Q281" t="s">
        <v>2039</v>
      </c>
      <c r="R281" t="s">
        <v>2040</v>
      </c>
      <c r="S281" s="6">
        <f t="shared" si="17"/>
        <v>43346.208333333328</v>
      </c>
      <c r="T281" s="6">
        <f t="shared" si="18"/>
        <v>43349.208333333328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9">
        <f t="shared" si="19"/>
        <v>581.44000000000005</v>
      </c>
      <c r="G282" t="s">
        <v>20</v>
      </c>
      <c r="H282">
        <v>393</v>
      </c>
      <c r="I282" t="s">
        <v>21</v>
      </c>
      <c r="J282" t="s">
        <v>22</v>
      </c>
      <c r="K282">
        <v>1511244000</v>
      </c>
      <c r="L282">
        <v>1511762400</v>
      </c>
      <c r="M282" t="b">
        <v>0</v>
      </c>
      <c r="N282" t="b">
        <v>0</v>
      </c>
      <c r="O282" t="s">
        <v>71</v>
      </c>
      <c r="P282">
        <f t="shared" si="16"/>
        <v>36.99</v>
      </c>
      <c r="Q282" t="s">
        <v>2041</v>
      </c>
      <c r="R282" t="s">
        <v>2049</v>
      </c>
      <c r="S282" s="6">
        <f t="shared" si="17"/>
        <v>43060.25</v>
      </c>
      <c r="T282" s="6">
        <f t="shared" si="18"/>
        <v>43066.25</v>
      </c>
    </row>
    <row r="283" spans="1:20" x14ac:dyDescent="0.35">
      <c r="A283">
        <v>715</v>
      </c>
      <c r="B283" t="s">
        <v>1468</v>
      </c>
      <c r="C283" s="3" t="s">
        <v>1469</v>
      </c>
      <c r="D283">
        <v>118000</v>
      </c>
      <c r="E283">
        <v>28870</v>
      </c>
      <c r="F283" s="9">
        <f t="shared" si="19"/>
        <v>24.466101694915253</v>
      </c>
      <c r="G283" t="s">
        <v>14</v>
      </c>
      <c r="H283">
        <v>656</v>
      </c>
      <c r="I283" t="s">
        <v>21</v>
      </c>
      <c r="J283" t="s">
        <v>22</v>
      </c>
      <c r="K283">
        <v>1281157200</v>
      </c>
      <c r="L283">
        <v>1281589200</v>
      </c>
      <c r="M283" t="b">
        <v>0</v>
      </c>
      <c r="N283" t="b">
        <v>0</v>
      </c>
      <c r="O283" t="s">
        <v>292</v>
      </c>
      <c r="P283">
        <f t="shared" si="16"/>
        <v>44.01</v>
      </c>
      <c r="Q283" t="s">
        <v>2050</v>
      </c>
      <c r="R283" t="s">
        <v>2061</v>
      </c>
      <c r="S283" s="6">
        <f t="shared" si="17"/>
        <v>40397.208333333336</v>
      </c>
      <c r="T283" s="6">
        <f t="shared" si="18"/>
        <v>40402.208333333336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9">
        <f t="shared" si="19"/>
        <v>108.04761904761905</v>
      </c>
      <c r="G284" t="s">
        <v>20</v>
      </c>
      <c r="H284">
        <v>133</v>
      </c>
      <c r="I284" t="s">
        <v>21</v>
      </c>
      <c r="J284" t="s">
        <v>22</v>
      </c>
      <c r="K284">
        <v>1480226400</v>
      </c>
      <c r="L284">
        <v>1480744800</v>
      </c>
      <c r="M284" t="b">
        <v>0</v>
      </c>
      <c r="N284" t="b">
        <v>1</v>
      </c>
      <c r="O284" t="s">
        <v>269</v>
      </c>
      <c r="P284">
        <f t="shared" si="16"/>
        <v>68.239999999999995</v>
      </c>
      <c r="Q284" t="s">
        <v>2041</v>
      </c>
      <c r="R284" t="s">
        <v>2060</v>
      </c>
      <c r="S284" s="6">
        <f t="shared" si="17"/>
        <v>42701.25</v>
      </c>
      <c r="T284" s="6">
        <f t="shared" si="18"/>
        <v>42707.25</v>
      </c>
    </row>
    <row r="285" spans="1:20" x14ac:dyDescent="0.35">
      <c r="A285">
        <v>103</v>
      </c>
      <c r="B285" t="s">
        <v>255</v>
      </c>
      <c r="C285" s="3" t="s">
        <v>256</v>
      </c>
      <c r="D285">
        <v>10000</v>
      </c>
      <c r="E285">
        <v>2461</v>
      </c>
      <c r="F285" s="9">
        <f t="shared" si="19"/>
        <v>24.61</v>
      </c>
      <c r="G285" t="s">
        <v>14</v>
      </c>
      <c r="H285">
        <v>37</v>
      </c>
      <c r="I285" t="s">
        <v>107</v>
      </c>
      <c r="J285" t="s">
        <v>108</v>
      </c>
      <c r="K285">
        <v>1287896400</v>
      </c>
      <c r="L285">
        <v>1288674000</v>
      </c>
      <c r="M285" t="b">
        <v>0</v>
      </c>
      <c r="N285" t="b">
        <v>0</v>
      </c>
      <c r="O285" t="s">
        <v>50</v>
      </c>
      <c r="P285">
        <f t="shared" si="16"/>
        <v>66.510000000000005</v>
      </c>
      <c r="Q285" t="s">
        <v>2035</v>
      </c>
      <c r="R285" t="s">
        <v>2043</v>
      </c>
      <c r="S285" s="6">
        <f t="shared" si="17"/>
        <v>40475.208333333336</v>
      </c>
      <c r="T285" s="6">
        <f t="shared" si="18"/>
        <v>40484.208333333336</v>
      </c>
    </row>
    <row r="286" spans="1:20" x14ac:dyDescent="0.35">
      <c r="A286">
        <v>441</v>
      </c>
      <c r="B286" t="s">
        <v>931</v>
      </c>
      <c r="C286" s="3" t="s">
        <v>932</v>
      </c>
      <c r="D286">
        <v>7000</v>
      </c>
      <c r="E286">
        <v>1744</v>
      </c>
      <c r="F286" s="9">
        <f t="shared" si="19"/>
        <v>24.914285714285715</v>
      </c>
      <c r="G286" t="s">
        <v>14</v>
      </c>
      <c r="H286">
        <v>32</v>
      </c>
      <c r="I286" t="s">
        <v>21</v>
      </c>
      <c r="J286" t="s">
        <v>22</v>
      </c>
      <c r="K286">
        <v>1335416400</v>
      </c>
      <c r="L286">
        <v>1337835600</v>
      </c>
      <c r="M286" t="b">
        <v>0</v>
      </c>
      <c r="N286" t="b">
        <v>0</v>
      </c>
      <c r="O286" t="s">
        <v>65</v>
      </c>
      <c r="P286">
        <f t="shared" si="16"/>
        <v>54.5</v>
      </c>
      <c r="Q286" t="s">
        <v>2037</v>
      </c>
      <c r="R286" t="s">
        <v>2046</v>
      </c>
      <c r="S286" s="6">
        <f t="shared" si="17"/>
        <v>41025.208333333336</v>
      </c>
      <c r="T286" s="6">
        <f t="shared" si="18"/>
        <v>41053.208333333336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9">
        <f t="shared" si="19"/>
        <v>706.33333333333337</v>
      </c>
      <c r="G287" t="s">
        <v>20</v>
      </c>
      <c r="H287">
        <v>254</v>
      </c>
      <c r="I287" t="s">
        <v>21</v>
      </c>
      <c r="J287" t="s">
        <v>22</v>
      </c>
      <c r="K287">
        <v>1473483600</v>
      </c>
      <c r="L287">
        <v>1476766800</v>
      </c>
      <c r="M287" t="b">
        <v>0</v>
      </c>
      <c r="N287" t="b">
        <v>0</v>
      </c>
      <c r="O287" t="s">
        <v>33</v>
      </c>
      <c r="P287">
        <f t="shared" si="16"/>
        <v>25.03</v>
      </c>
      <c r="Q287" t="s">
        <v>2039</v>
      </c>
      <c r="R287" t="s">
        <v>2040</v>
      </c>
      <c r="S287" s="6">
        <f t="shared" si="17"/>
        <v>42623.208333333328</v>
      </c>
      <c r="T287" s="6">
        <f t="shared" si="18"/>
        <v>42661.208333333328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9">
        <f t="shared" si="19"/>
        <v>17.446030330062445</v>
      </c>
      <c r="G288" t="s">
        <v>74</v>
      </c>
      <c r="H288">
        <v>184</v>
      </c>
      <c r="I288" t="s">
        <v>21</v>
      </c>
      <c r="J288" t="s">
        <v>22</v>
      </c>
      <c r="K288">
        <v>1479880800</v>
      </c>
      <c r="L288">
        <v>1480485600</v>
      </c>
      <c r="M288" t="b">
        <v>0</v>
      </c>
      <c r="N288" t="b">
        <v>0</v>
      </c>
      <c r="O288" t="s">
        <v>33</v>
      </c>
      <c r="P288">
        <f t="shared" si="16"/>
        <v>106.29</v>
      </c>
      <c r="Q288" t="s">
        <v>2039</v>
      </c>
      <c r="R288" t="s">
        <v>2040</v>
      </c>
      <c r="S288" s="6">
        <f t="shared" si="17"/>
        <v>42697.25</v>
      </c>
      <c r="T288" s="6">
        <f t="shared" si="18"/>
        <v>42704.25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9">
        <f t="shared" si="19"/>
        <v>209.73015873015873</v>
      </c>
      <c r="G289" t="s">
        <v>20</v>
      </c>
      <c r="H289">
        <v>176</v>
      </c>
      <c r="I289" t="s">
        <v>21</v>
      </c>
      <c r="J289" t="s">
        <v>22</v>
      </c>
      <c r="K289">
        <v>1430197200</v>
      </c>
      <c r="L289">
        <v>1430197200</v>
      </c>
      <c r="M289" t="b">
        <v>0</v>
      </c>
      <c r="N289" t="b">
        <v>0</v>
      </c>
      <c r="O289" t="s">
        <v>50</v>
      </c>
      <c r="P289">
        <f t="shared" si="16"/>
        <v>75.069999999999993</v>
      </c>
      <c r="Q289" t="s">
        <v>2035</v>
      </c>
      <c r="R289" t="s">
        <v>2043</v>
      </c>
      <c r="S289" s="6">
        <f t="shared" si="17"/>
        <v>42122.208333333328</v>
      </c>
      <c r="T289" s="6">
        <f t="shared" si="18"/>
        <v>42122.208333333328</v>
      </c>
    </row>
    <row r="290" spans="1:20" ht="31" x14ac:dyDescent="0.35">
      <c r="A290">
        <v>876</v>
      </c>
      <c r="B290" t="s">
        <v>1784</v>
      </c>
      <c r="C290" s="3" t="s">
        <v>1785</v>
      </c>
      <c r="D290">
        <v>8300</v>
      </c>
      <c r="E290">
        <v>2111</v>
      </c>
      <c r="F290" s="9">
        <f t="shared" si="19"/>
        <v>25.433734939759034</v>
      </c>
      <c r="G290" t="s">
        <v>14</v>
      </c>
      <c r="H290">
        <v>57</v>
      </c>
      <c r="I290" t="s">
        <v>15</v>
      </c>
      <c r="J290" t="s">
        <v>16</v>
      </c>
      <c r="K290">
        <v>1559970000</v>
      </c>
      <c r="L290">
        <v>1562043600</v>
      </c>
      <c r="M290" t="b">
        <v>0</v>
      </c>
      <c r="N290" t="b">
        <v>0</v>
      </c>
      <c r="O290" t="s">
        <v>122</v>
      </c>
      <c r="P290">
        <f t="shared" si="16"/>
        <v>37.04</v>
      </c>
      <c r="Q290" t="s">
        <v>2054</v>
      </c>
      <c r="R290" t="s">
        <v>2055</v>
      </c>
      <c r="S290" s="6">
        <f t="shared" si="17"/>
        <v>43624.208333333328</v>
      </c>
      <c r="T290" s="6">
        <f t="shared" si="18"/>
        <v>43648.208333333328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9">
        <f t="shared" si="19"/>
        <v>1684.25</v>
      </c>
      <c r="G291" t="s">
        <v>20</v>
      </c>
      <c r="H291">
        <v>337</v>
      </c>
      <c r="I291" t="s">
        <v>15</v>
      </c>
      <c r="J291" t="s">
        <v>16</v>
      </c>
      <c r="K291">
        <v>1438578000</v>
      </c>
      <c r="L291">
        <v>1438837200</v>
      </c>
      <c r="M291" t="b">
        <v>0</v>
      </c>
      <c r="N291" t="b">
        <v>0</v>
      </c>
      <c r="O291" t="s">
        <v>33</v>
      </c>
      <c r="P291">
        <f t="shared" si="16"/>
        <v>39.979999999999997</v>
      </c>
      <c r="Q291" t="s">
        <v>2039</v>
      </c>
      <c r="R291" t="s">
        <v>2040</v>
      </c>
      <c r="S291" s="6">
        <f t="shared" si="17"/>
        <v>42219.208333333328</v>
      </c>
      <c r="T291" s="6">
        <f t="shared" si="18"/>
        <v>42222.208333333328</v>
      </c>
    </row>
    <row r="292" spans="1:20" x14ac:dyDescent="0.35">
      <c r="A292">
        <v>791</v>
      </c>
      <c r="B292" t="s">
        <v>1617</v>
      </c>
      <c r="C292" s="3" t="s">
        <v>1618</v>
      </c>
      <c r="D292">
        <v>2100</v>
      </c>
      <c r="E292">
        <v>540</v>
      </c>
      <c r="F292" s="9">
        <f t="shared" si="19"/>
        <v>25.714285714285715</v>
      </c>
      <c r="G292" t="s">
        <v>14</v>
      </c>
      <c r="H292">
        <v>6</v>
      </c>
      <c r="I292" t="s">
        <v>21</v>
      </c>
      <c r="J292" t="s">
        <v>22</v>
      </c>
      <c r="K292">
        <v>1481436000</v>
      </c>
      <c r="L292">
        <v>1482818400</v>
      </c>
      <c r="M292" t="b">
        <v>0</v>
      </c>
      <c r="N292" t="b">
        <v>0</v>
      </c>
      <c r="O292" t="s">
        <v>17</v>
      </c>
      <c r="P292">
        <f t="shared" si="16"/>
        <v>90</v>
      </c>
      <c r="Q292" t="s">
        <v>2033</v>
      </c>
      <c r="R292" t="s">
        <v>2034</v>
      </c>
      <c r="S292" s="6">
        <f t="shared" si="17"/>
        <v>42715.25</v>
      </c>
      <c r="T292" s="6">
        <f t="shared" si="18"/>
        <v>42731.25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9">
        <f t="shared" si="19"/>
        <v>456.61111111111109</v>
      </c>
      <c r="G293" t="s">
        <v>20</v>
      </c>
      <c r="H293">
        <v>107</v>
      </c>
      <c r="I293" t="s">
        <v>21</v>
      </c>
      <c r="J293" t="s">
        <v>22</v>
      </c>
      <c r="K293">
        <v>1318654800</v>
      </c>
      <c r="L293">
        <v>1319000400</v>
      </c>
      <c r="M293" t="b">
        <v>1</v>
      </c>
      <c r="N293" t="b">
        <v>0</v>
      </c>
      <c r="O293" t="s">
        <v>28</v>
      </c>
      <c r="P293">
        <f t="shared" si="16"/>
        <v>76.81</v>
      </c>
      <c r="Q293" t="s">
        <v>2037</v>
      </c>
      <c r="R293" t="s">
        <v>2038</v>
      </c>
      <c r="S293" s="6">
        <f t="shared" si="17"/>
        <v>40831.208333333336</v>
      </c>
      <c r="T293" s="6">
        <f t="shared" si="18"/>
        <v>40835.208333333336</v>
      </c>
    </row>
    <row r="294" spans="1:20" x14ac:dyDescent="0.35">
      <c r="A294">
        <v>175</v>
      </c>
      <c r="B294" t="s">
        <v>402</v>
      </c>
      <c r="C294" s="3" t="s">
        <v>403</v>
      </c>
      <c r="D294">
        <v>181200</v>
      </c>
      <c r="E294">
        <v>47459</v>
      </c>
      <c r="F294" s="9">
        <f t="shared" si="19"/>
        <v>26.19150110375276</v>
      </c>
      <c r="G294" t="s">
        <v>14</v>
      </c>
      <c r="H294">
        <v>1130</v>
      </c>
      <c r="I294" t="s">
        <v>21</v>
      </c>
      <c r="J294" t="s">
        <v>22</v>
      </c>
      <c r="K294">
        <v>1472619600</v>
      </c>
      <c r="L294">
        <v>1474261200</v>
      </c>
      <c r="M294" t="b">
        <v>0</v>
      </c>
      <c r="N294" t="b">
        <v>0</v>
      </c>
      <c r="O294" t="s">
        <v>33</v>
      </c>
      <c r="P294">
        <f t="shared" si="16"/>
        <v>42</v>
      </c>
      <c r="Q294" t="s">
        <v>2039</v>
      </c>
      <c r="R294" t="s">
        <v>2040</v>
      </c>
      <c r="S294" s="6">
        <f t="shared" si="17"/>
        <v>42613.208333333328</v>
      </c>
      <c r="T294" s="6">
        <f t="shared" si="18"/>
        <v>42632.208333333328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9">
        <f t="shared" si="19"/>
        <v>16.384615384615383</v>
      </c>
      <c r="G295" t="s">
        <v>74</v>
      </c>
      <c r="H295">
        <v>32</v>
      </c>
      <c r="I295" t="s">
        <v>107</v>
      </c>
      <c r="J295" t="s">
        <v>108</v>
      </c>
      <c r="K295">
        <v>1286254800</v>
      </c>
      <c r="L295">
        <v>1287032400</v>
      </c>
      <c r="M295" t="b">
        <v>0</v>
      </c>
      <c r="N295" t="b">
        <v>0</v>
      </c>
      <c r="O295" t="s">
        <v>33</v>
      </c>
      <c r="P295">
        <f t="shared" si="16"/>
        <v>33.28</v>
      </c>
      <c r="Q295" t="s">
        <v>2039</v>
      </c>
      <c r="R295" t="s">
        <v>2040</v>
      </c>
      <c r="S295" s="6">
        <f t="shared" si="17"/>
        <v>40456.208333333336</v>
      </c>
      <c r="T295" s="6">
        <f t="shared" si="18"/>
        <v>40465.208333333336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9">
        <f t="shared" si="19"/>
        <v>1339.6666666666667</v>
      </c>
      <c r="G296" t="s">
        <v>20</v>
      </c>
      <c r="H296">
        <v>183</v>
      </c>
      <c r="I296" t="s">
        <v>21</v>
      </c>
      <c r="J296" t="s">
        <v>22</v>
      </c>
      <c r="K296">
        <v>1540530000</v>
      </c>
      <c r="L296">
        <v>1541570400</v>
      </c>
      <c r="M296" t="b">
        <v>0</v>
      </c>
      <c r="N296" t="b">
        <v>0</v>
      </c>
      <c r="O296" t="s">
        <v>33</v>
      </c>
      <c r="P296">
        <f t="shared" si="16"/>
        <v>43.92</v>
      </c>
      <c r="Q296" t="s">
        <v>2039</v>
      </c>
      <c r="R296" t="s">
        <v>2040</v>
      </c>
      <c r="S296" s="6">
        <f t="shared" si="17"/>
        <v>43399.208333333328</v>
      </c>
      <c r="T296" s="6">
        <f t="shared" si="18"/>
        <v>43411.25</v>
      </c>
    </row>
    <row r="297" spans="1:20" x14ac:dyDescent="0.35">
      <c r="A297">
        <v>457</v>
      </c>
      <c r="B297" t="s">
        <v>962</v>
      </c>
      <c r="C297" s="3" t="s">
        <v>963</v>
      </c>
      <c r="D297">
        <v>5000</v>
      </c>
      <c r="E297">
        <v>1332</v>
      </c>
      <c r="F297" s="9">
        <f t="shared" si="19"/>
        <v>26.64</v>
      </c>
      <c r="G297" t="s">
        <v>14</v>
      </c>
      <c r="H297">
        <v>46</v>
      </c>
      <c r="I297" t="s">
        <v>21</v>
      </c>
      <c r="J297" t="s">
        <v>22</v>
      </c>
      <c r="K297">
        <v>1476421200</v>
      </c>
      <c r="L297">
        <v>1476594000</v>
      </c>
      <c r="M297" t="b">
        <v>0</v>
      </c>
      <c r="N297" t="b">
        <v>0</v>
      </c>
      <c r="O297" t="s">
        <v>33</v>
      </c>
      <c r="P297">
        <f t="shared" si="16"/>
        <v>28.96</v>
      </c>
      <c r="Q297" t="s">
        <v>2039</v>
      </c>
      <c r="R297" t="s">
        <v>2040</v>
      </c>
      <c r="S297" s="6">
        <f t="shared" si="17"/>
        <v>42657.208333333328</v>
      </c>
      <c r="T297" s="6">
        <f t="shared" si="18"/>
        <v>42659.208333333328</v>
      </c>
    </row>
    <row r="298" spans="1:20" x14ac:dyDescent="0.35">
      <c r="A298">
        <v>947</v>
      </c>
      <c r="B298" t="s">
        <v>1924</v>
      </c>
      <c r="C298" s="3" t="s">
        <v>1925</v>
      </c>
      <c r="D298">
        <v>3600</v>
      </c>
      <c r="E298">
        <v>961</v>
      </c>
      <c r="F298" s="9">
        <f t="shared" si="19"/>
        <v>26.694444444444443</v>
      </c>
      <c r="G298" t="s">
        <v>14</v>
      </c>
      <c r="H298">
        <v>13</v>
      </c>
      <c r="I298" t="s">
        <v>21</v>
      </c>
      <c r="J298" t="s">
        <v>22</v>
      </c>
      <c r="K298">
        <v>1411707600</v>
      </c>
      <c r="L298">
        <v>1412312400</v>
      </c>
      <c r="M298" t="b">
        <v>0</v>
      </c>
      <c r="N298" t="b">
        <v>0</v>
      </c>
      <c r="O298" t="s">
        <v>33</v>
      </c>
      <c r="P298">
        <f t="shared" si="16"/>
        <v>73.92</v>
      </c>
      <c r="Q298" t="s">
        <v>2039</v>
      </c>
      <c r="R298" t="s">
        <v>2040</v>
      </c>
      <c r="S298" s="6">
        <f t="shared" si="17"/>
        <v>41908.208333333336</v>
      </c>
      <c r="T298" s="6">
        <f t="shared" si="18"/>
        <v>41915.208333333336</v>
      </c>
    </row>
    <row r="299" spans="1:20" x14ac:dyDescent="0.35">
      <c r="A299">
        <v>897</v>
      </c>
      <c r="B299" t="s">
        <v>1826</v>
      </c>
      <c r="C299" s="3" t="s">
        <v>1827</v>
      </c>
      <c r="D299">
        <v>8800</v>
      </c>
      <c r="E299">
        <v>2437</v>
      </c>
      <c r="F299" s="9">
        <f t="shared" si="19"/>
        <v>27.693181818181817</v>
      </c>
      <c r="G299" t="s">
        <v>14</v>
      </c>
      <c r="H299">
        <v>27</v>
      </c>
      <c r="I299" t="s">
        <v>21</v>
      </c>
      <c r="J299" t="s">
        <v>22</v>
      </c>
      <c r="K299">
        <v>1556427600</v>
      </c>
      <c r="L299">
        <v>1556600400</v>
      </c>
      <c r="M299" t="b">
        <v>0</v>
      </c>
      <c r="N299" t="b">
        <v>0</v>
      </c>
      <c r="O299" t="s">
        <v>33</v>
      </c>
      <c r="P299">
        <f t="shared" si="16"/>
        <v>90.26</v>
      </c>
      <c r="Q299" t="s">
        <v>2039</v>
      </c>
      <c r="R299" t="s">
        <v>2040</v>
      </c>
      <c r="S299" s="6">
        <f t="shared" si="17"/>
        <v>43583.208333333328</v>
      </c>
      <c r="T299" s="6">
        <f t="shared" si="18"/>
        <v>43585.208333333328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9">
        <f t="shared" si="19"/>
        <v>143.91428571428571</v>
      </c>
      <c r="G300" t="s">
        <v>20</v>
      </c>
      <c r="H300">
        <v>72</v>
      </c>
      <c r="I300" t="s">
        <v>21</v>
      </c>
      <c r="J300" t="s">
        <v>22</v>
      </c>
      <c r="K300">
        <v>1456466400</v>
      </c>
      <c r="L300">
        <v>1458018000</v>
      </c>
      <c r="M300" t="b">
        <v>0</v>
      </c>
      <c r="N300" t="b">
        <v>1</v>
      </c>
      <c r="O300" t="s">
        <v>23</v>
      </c>
      <c r="P300">
        <f t="shared" si="16"/>
        <v>69.959999999999994</v>
      </c>
      <c r="Q300" t="s">
        <v>2035</v>
      </c>
      <c r="R300" t="s">
        <v>2036</v>
      </c>
      <c r="S300" s="6">
        <f t="shared" si="17"/>
        <v>42426.25</v>
      </c>
      <c r="T300" s="6">
        <f t="shared" si="18"/>
        <v>42444.208333333328</v>
      </c>
    </row>
    <row r="301" spans="1:20" x14ac:dyDescent="0.35">
      <c r="A301">
        <v>971</v>
      </c>
      <c r="B301" t="s">
        <v>1971</v>
      </c>
      <c r="C301" s="3" t="s">
        <v>1972</v>
      </c>
      <c r="D301">
        <v>5100</v>
      </c>
      <c r="E301">
        <v>1414</v>
      </c>
      <c r="F301" s="9">
        <f t="shared" si="19"/>
        <v>27.725490196078432</v>
      </c>
      <c r="G301" t="s">
        <v>14</v>
      </c>
      <c r="H301">
        <v>24</v>
      </c>
      <c r="I301" t="s">
        <v>21</v>
      </c>
      <c r="J301" t="s">
        <v>22</v>
      </c>
      <c r="K301">
        <v>1381208400</v>
      </c>
      <c r="L301">
        <v>1381726800</v>
      </c>
      <c r="M301" t="b">
        <v>0</v>
      </c>
      <c r="N301" t="b">
        <v>0</v>
      </c>
      <c r="O301" t="s">
        <v>269</v>
      </c>
      <c r="P301">
        <f t="shared" si="16"/>
        <v>58.92</v>
      </c>
      <c r="Q301" t="s">
        <v>2041</v>
      </c>
      <c r="R301" t="s">
        <v>2060</v>
      </c>
      <c r="S301" s="6">
        <f t="shared" si="17"/>
        <v>41555.208333333336</v>
      </c>
      <c r="T301" s="6">
        <f t="shared" si="18"/>
        <v>41561.208333333336</v>
      </c>
    </row>
    <row r="302" spans="1:20" x14ac:dyDescent="0.35">
      <c r="A302">
        <v>619</v>
      </c>
      <c r="B302" t="s">
        <v>1280</v>
      </c>
      <c r="C302" s="3" t="s">
        <v>1281</v>
      </c>
      <c r="D302">
        <v>195900</v>
      </c>
      <c r="E302">
        <v>55757</v>
      </c>
      <c r="F302" s="9">
        <f t="shared" si="19"/>
        <v>28.461970393057683</v>
      </c>
      <c r="G302" t="s">
        <v>14</v>
      </c>
      <c r="H302">
        <v>648</v>
      </c>
      <c r="I302" t="s">
        <v>21</v>
      </c>
      <c r="J302" t="s">
        <v>22</v>
      </c>
      <c r="K302">
        <v>1304658000</v>
      </c>
      <c r="L302">
        <v>1304744400</v>
      </c>
      <c r="M302" t="b">
        <v>1</v>
      </c>
      <c r="N302" t="b">
        <v>1</v>
      </c>
      <c r="O302" t="s">
        <v>33</v>
      </c>
      <c r="P302">
        <f t="shared" si="16"/>
        <v>86.04</v>
      </c>
      <c r="Q302" t="s">
        <v>2039</v>
      </c>
      <c r="R302" t="s">
        <v>2040</v>
      </c>
      <c r="S302" s="6">
        <f t="shared" si="17"/>
        <v>40669.208333333336</v>
      </c>
      <c r="T302" s="6">
        <f t="shared" si="18"/>
        <v>40670.208333333336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9">
        <f t="shared" si="19"/>
        <v>1344.6666666666667</v>
      </c>
      <c r="G303" t="s">
        <v>20</v>
      </c>
      <c r="H303">
        <v>295</v>
      </c>
      <c r="I303" t="s">
        <v>21</v>
      </c>
      <c r="J303" t="s">
        <v>22</v>
      </c>
      <c r="K303">
        <v>1424930400</v>
      </c>
      <c r="L303">
        <v>1426395600</v>
      </c>
      <c r="M303" t="b">
        <v>0</v>
      </c>
      <c r="N303" t="b">
        <v>0</v>
      </c>
      <c r="O303" t="s">
        <v>42</v>
      </c>
      <c r="P303">
        <f t="shared" si="16"/>
        <v>41.02</v>
      </c>
      <c r="Q303" t="s">
        <v>2041</v>
      </c>
      <c r="R303" t="s">
        <v>2042</v>
      </c>
      <c r="S303" s="6">
        <f t="shared" si="17"/>
        <v>42061.25</v>
      </c>
      <c r="T303" s="6">
        <f t="shared" si="18"/>
        <v>42078.208333333328</v>
      </c>
    </row>
    <row r="304" spans="1:20" ht="31" x14ac:dyDescent="0.35">
      <c r="A304">
        <v>887</v>
      </c>
      <c r="B304" t="s">
        <v>1806</v>
      </c>
      <c r="C304" s="3" t="s">
        <v>1807</v>
      </c>
      <c r="D304">
        <v>7800</v>
      </c>
      <c r="E304">
        <v>2289</v>
      </c>
      <c r="F304" s="9">
        <f t="shared" si="19"/>
        <v>29.346153846153847</v>
      </c>
      <c r="G304" t="s">
        <v>14</v>
      </c>
      <c r="H304">
        <v>31</v>
      </c>
      <c r="I304" t="s">
        <v>21</v>
      </c>
      <c r="J304" t="s">
        <v>22</v>
      </c>
      <c r="K304">
        <v>1437109200</v>
      </c>
      <c r="L304">
        <v>1441170000</v>
      </c>
      <c r="M304" t="b">
        <v>0</v>
      </c>
      <c r="N304" t="b">
        <v>1</v>
      </c>
      <c r="O304" t="s">
        <v>33</v>
      </c>
      <c r="P304">
        <f t="shared" si="16"/>
        <v>73.84</v>
      </c>
      <c r="Q304" t="s">
        <v>2039</v>
      </c>
      <c r="R304" t="s">
        <v>2040</v>
      </c>
      <c r="S304" s="6">
        <f t="shared" si="17"/>
        <v>42202.208333333328</v>
      </c>
      <c r="T304" s="6">
        <f t="shared" si="18"/>
        <v>42249.208333333328</v>
      </c>
    </row>
    <row r="305" spans="1:20" ht="31" x14ac:dyDescent="0.35">
      <c r="A305">
        <v>476</v>
      </c>
      <c r="B305" t="s">
        <v>999</v>
      </c>
      <c r="C305" s="3" t="s">
        <v>1000</v>
      </c>
      <c r="D305">
        <v>191500</v>
      </c>
      <c r="E305">
        <v>57122</v>
      </c>
      <c r="F305" s="9">
        <f t="shared" si="19"/>
        <v>29.828720626631853</v>
      </c>
      <c r="G305" t="s">
        <v>14</v>
      </c>
      <c r="H305">
        <v>1120</v>
      </c>
      <c r="I305" t="s">
        <v>21</v>
      </c>
      <c r="J305" t="s">
        <v>22</v>
      </c>
      <c r="K305">
        <v>1533877200</v>
      </c>
      <c r="L305">
        <v>1534395600</v>
      </c>
      <c r="M305" t="b">
        <v>0</v>
      </c>
      <c r="N305" t="b">
        <v>0</v>
      </c>
      <c r="O305" t="s">
        <v>119</v>
      </c>
      <c r="P305">
        <f t="shared" si="16"/>
        <v>51</v>
      </c>
      <c r="Q305" t="s">
        <v>2047</v>
      </c>
      <c r="R305" t="s">
        <v>2053</v>
      </c>
      <c r="S305" s="6">
        <f t="shared" si="17"/>
        <v>43322.208333333328</v>
      </c>
      <c r="T305" s="6">
        <f t="shared" si="18"/>
        <v>43328.208333333328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9">
        <f t="shared" si="19"/>
        <v>546.14285714285711</v>
      </c>
      <c r="G306" t="s">
        <v>20</v>
      </c>
      <c r="H306">
        <v>142</v>
      </c>
      <c r="I306" t="s">
        <v>21</v>
      </c>
      <c r="J306" t="s">
        <v>22</v>
      </c>
      <c r="K306">
        <v>1470546000</v>
      </c>
      <c r="L306">
        <v>1474088400</v>
      </c>
      <c r="M306" t="b">
        <v>0</v>
      </c>
      <c r="N306" t="b">
        <v>0</v>
      </c>
      <c r="O306" t="s">
        <v>42</v>
      </c>
      <c r="P306">
        <f t="shared" si="16"/>
        <v>80.77</v>
      </c>
      <c r="Q306" t="s">
        <v>2041</v>
      </c>
      <c r="R306" t="s">
        <v>2042</v>
      </c>
      <c r="S306" s="6">
        <f t="shared" si="17"/>
        <v>42589.208333333328</v>
      </c>
      <c r="T306" s="6">
        <f t="shared" si="18"/>
        <v>42630.208333333328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9">
        <f t="shared" si="19"/>
        <v>286.21428571428572</v>
      </c>
      <c r="G307" t="s">
        <v>20</v>
      </c>
      <c r="H307">
        <v>85</v>
      </c>
      <c r="I307" t="s">
        <v>21</v>
      </c>
      <c r="J307" t="s">
        <v>22</v>
      </c>
      <c r="K307">
        <v>1458363600</v>
      </c>
      <c r="L307">
        <v>1461906000</v>
      </c>
      <c r="M307" t="b">
        <v>0</v>
      </c>
      <c r="N307" t="b">
        <v>0</v>
      </c>
      <c r="O307" t="s">
        <v>33</v>
      </c>
      <c r="P307">
        <f t="shared" si="16"/>
        <v>94.28</v>
      </c>
      <c r="Q307" t="s">
        <v>2039</v>
      </c>
      <c r="R307" t="s">
        <v>2040</v>
      </c>
      <c r="S307" s="6">
        <f t="shared" si="17"/>
        <v>42448.208333333328</v>
      </c>
      <c r="T307" s="6">
        <f t="shared" si="18"/>
        <v>42489.208333333328</v>
      </c>
    </row>
    <row r="308" spans="1:20" x14ac:dyDescent="0.35">
      <c r="A308">
        <v>740</v>
      </c>
      <c r="B308" t="s">
        <v>1517</v>
      </c>
      <c r="C308" s="3" t="s">
        <v>1518</v>
      </c>
      <c r="D308">
        <v>5300</v>
      </c>
      <c r="E308">
        <v>1592</v>
      </c>
      <c r="F308" s="9">
        <f t="shared" si="19"/>
        <v>30.037735849056602</v>
      </c>
      <c r="G308" t="s">
        <v>14</v>
      </c>
      <c r="H308">
        <v>16</v>
      </c>
      <c r="I308" t="s">
        <v>21</v>
      </c>
      <c r="J308" t="s">
        <v>22</v>
      </c>
      <c r="K308">
        <v>1486101600</v>
      </c>
      <c r="L308">
        <v>1486360800</v>
      </c>
      <c r="M308" t="b">
        <v>0</v>
      </c>
      <c r="N308" t="b">
        <v>0</v>
      </c>
      <c r="O308" t="s">
        <v>33</v>
      </c>
      <c r="P308">
        <f t="shared" si="16"/>
        <v>99.5</v>
      </c>
      <c r="Q308" t="s">
        <v>2039</v>
      </c>
      <c r="R308" t="s">
        <v>2040</v>
      </c>
      <c r="S308" s="6">
        <f t="shared" si="17"/>
        <v>42769.25</v>
      </c>
      <c r="T308" s="6">
        <f t="shared" si="18"/>
        <v>42772.25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9">
        <f t="shared" si="19"/>
        <v>132.13677811550153</v>
      </c>
      <c r="G309" t="s">
        <v>20</v>
      </c>
      <c r="H309">
        <v>659</v>
      </c>
      <c r="I309" t="s">
        <v>36</v>
      </c>
      <c r="J309" t="s">
        <v>37</v>
      </c>
      <c r="K309">
        <v>1338958800</v>
      </c>
      <c r="L309">
        <v>1340686800</v>
      </c>
      <c r="M309" t="b">
        <v>0</v>
      </c>
      <c r="N309" t="b">
        <v>1</v>
      </c>
      <c r="O309" t="s">
        <v>119</v>
      </c>
      <c r="P309">
        <f t="shared" si="16"/>
        <v>65.97</v>
      </c>
      <c r="Q309" t="s">
        <v>2047</v>
      </c>
      <c r="R309" t="s">
        <v>2053</v>
      </c>
      <c r="S309" s="6">
        <f t="shared" si="17"/>
        <v>41066.208333333336</v>
      </c>
      <c r="T309" s="6">
        <f t="shared" si="18"/>
        <v>41086.208333333336</v>
      </c>
    </row>
    <row r="310" spans="1:20" ht="31" x14ac:dyDescent="0.35">
      <c r="A310">
        <v>745</v>
      </c>
      <c r="B310" t="s">
        <v>1526</v>
      </c>
      <c r="C310" s="3" t="s">
        <v>1527</v>
      </c>
      <c r="D310">
        <v>6900</v>
      </c>
      <c r="E310">
        <v>2091</v>
      </c>
      <c r="F310" s="9">
        <f t="shared" si="19"/>
        <v>30.304347826086957</v>
      </c>
      <c r="G310" t="s">
        <v>14</v>
      </c>
      <c r="H310">
        <v>34</v>
      </c>
      <c r="I310" t="s">
        <v>21</v>
      </c>
      <c r="J310" t="s">
        <v>22</v>
      </c>
      <c r="K310">
        <v>1275195600</v>
      </c>
      <c r="L310">
        <v>1277528400</v>
      </c>
      <c r="M310" t="b">
        <v>0</v>
      </c>
      <c r="N310" t="b">
        <v>0</v>
      </c>
      <c r="O310" t="s">
        <v>65</v>
      </c>
      <c r="P310">
        <f t="shared" si="16"/>
        <v>61.5</v>
      </c>
      <c r="Q310" t="s">
        <v>2037</v>
      </c>
      <c r="R310" t="s">
        <v>2046</v>
      </c>
      <c r="S310" s="6">
        <f t="shared" si="17"/>
        <v>40328.208333333336</v>
      </c>
      <c r="T310" s="6">
        <f t="shared" si="18"/>
        <v>40355.208333333336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9">
        <f t="shared" si="19"/>
        <v>75.292682926829272</v>
      </c>
      <c r="G311" t="s">
        <v>74</v>
      </c>
      <c r="H311">
        <v>75</v>
      </c>
      <c r="I311" t="s">
        <v>21</v>
      </c>
      <c r="J311" t="s">
        <v>22</v>
      </c>
      <c r="K311">
        <v>1316581200</v>
      </c>
      <c r="L311">
        <v>1318309200</v>
      </c>
      <c r="M311" t="b">
        <v>0</v>
      </c>
      <c r="N311" t="b">
        <v>1</v>
      </c>
      <c r="O311" t="s">
        <v>60</v>
      </c>
      <c r="P311">
        <f t="shared" si="16"/>
        <v>41.16</v>
      </c>
      <c r="Q311" t="s">
        <v>2035</v>
      </c>
      <c r="R311" t="s">
        <v>2045</v>
      </c>
      <c r="S311" s="6">
        <f t="shared" si="17"/>
        <v>40807.208333333336</v>
      </c>
      <c r="T311" s="6">
        <f t="shared" si="18"/>
        <v>40827.208333333336</v>
      </c>
    </row>
    <row r="312" spans="1:20" x14ac:dyDescent="0.35">
      <c r="A312">
        <v>808</v>
      </c>
      <c r="B312" t="s">
        <v>1651</v>
      </c>
      <c r="C312" s="3" t="s">
        <v>1652</v>
      </c>
      <c r="D312">
        <v>5200</v>
      </c>
      <c r="E312">
        <v>1583</v>
      </c>
      <c r="F312" s="9">
        <f t="shared" si="19"/>
        <v>30.442307692307693</v>
      </c>
      <c r="G312" t="s">
        <v>14</v>
      </c>
      <c r="H312">
        <v>19</v>
      </c>
      <c r="I312" t="s">
        <v>21</v>
      </c>
      <c r="J312" t="s">
        <v>22</v>
      </c>
      <c r="K312">
        <v>1463461200</v>
      </c>
      <c r="L312">
        <v>1464930000</v>
      </c>
      <c r="M312" t="b">
        <v>0</v>
      </c>
      <c r="N312" t="b">
        <v>0</v>
      </c>
      <c r="O312" t="s">
        <v>17</v>
      </c>
      <c r="P312">
        <f t="shared" si="16"/>
        <v>83.32</v>
      </c>
      <c r="Q312" t="s">
        <v>2033</v>
      </c>
      <c r="R312" t="s">
        <v>2034</v>
      </c>
      <c r="S312" s="6">
        <f t="shared" si="17"/>
        <v>42507.208333333328</v>
      </c>
      <c r="T312" s="6">
        <f t="shared" si="18"/>
        <v>42524.208333333328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9">
        <f t="shared" si="19"/>
        <v>203.36507936507937</v>
      </c>
      <c r="G313" t="s">
        <v>20</v>
      </c>
      <c r="H313">
        <v>121</v>
      </c>
      <c r="I313" t="s">
        <v>21</v>
      </c>
      <c r="J313" t="s">
        <v>22</v>
      </c>
      <c r="K313">
        <v>1297836000</v>
      </c>
      <c r="L313">
        <v>1298872800</v>
      </c>
      <c r="M313" t="b">
        <v>0</v>
      </c>
      <c r="N313" t="b">
        <v>0</v>
      </c>
      <c r="O313" t="s">
        <v>33</v>
      </c>
      <c r="P313">
        <f t="shared" si="16"/>
        <v>105.88</v>
      </c>
      <c r="Q313" t="s">
        <v>2039</v>
      </c>
      <c r="R313" t="s">
        <v>2040</v>
      </c>
      <c r="S313" s="6">
        <f t="shared" si="17"/>
        <v>40590.25</v>
      </c>
      <c r="T313" s="6">
        <f t="shared" si="18"/>
        <v>40602.25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9">
        <f t="shared" si="19"/>
        <v>310.2284263959391</v>
      </c>
      <c r="G314" t="s">
        <v>20</v>
      </c>
      <c r="H314">
        <v>3742</v>
      </c>
      <c r="I314" t="s">
        <v>21</v>
      </c>
      <c r="J314" t="s">
        <v>22</v>
      </c>
      <c r="K314">
        <v>1382677200</v>
      </c>
      <c r="L314">
        <v>1383282000</v>
      </c>
      <c r="M314" t="b">
        <v>0</v>
      </c>
      <c r="N314" t="b">
        <v>0</v>
      </c>
      <c r="O314" t="s">
        <v>33</v>
      </c>
      <c r="P314">
        <f t="shared" si="16"/>
        <v>49</v>
      </c>
      <c r="Q314" t="s">
        <v>2039</v>
      </c>
      <c r="R314" t="s">
        <v>2040</v>
      </c>
      <c r="S314" s="6">
        <f t="shared" si="17"/>
        <v>41572.208333333336</v>
      </c>
      <c r="T314" s="6">
        <f t="shared" si="18"/>
        <v>41579.208333333336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9">
        <f t="shared" si="19"/>
        <v>395.31818181818181</v>
      </c>
      <c r="G315" t="s">
        <v>20</v>
      </c>
      <c r="H315">
        <v>223</v>
      </c>
      <c r="I315" t="s">
        <v>21</v>
      </c>
      <c r="J315" t="s">
        <v>22</v>
      </c>
      <c r="K315">
        <v>1330322400</v>
      </c>
      <c r="L315">
        <v>1330495200</v>
      </c>
      <c r="M315" t="b">
        <v>0</v>
      </c>
      <c r="N315" t="b">
        <v>0</v>
      </c>
      <c r="O315" t="s">
        <v>23</v>
      </c>
      <c r="P315">
        <f t="shared" si="16"/>
        <v>39</v>
      </c>
      <c r="Q315" t="s">
        <v>2035</v>
      </c>
      <c r="R315" t="s">
        <v>2036</v>
      </c>
      <c r="S315" s="6">
        <f t="shared" si="17"/>
        <v>40966.25</v>
      </c>
      <c r="T315" s="6">
        <f t="shared" si="18"/>
        <v>40968.25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9">
        <f t="shared" si="19"/>
        <v>294.71428571428572</v>
      </c>
      <c r="G316" t="s">
        <v>20</v>
      </c>
      <c r="H316">
        <v>133</v>
      </c>
      <c r="I316" t="s">
        <v>21</v>
      </c>
      <c r="J316" t="s">
        <v>22</v>
      </c>
      <c r="K316">
        <v>1552366800</v>
      </c>
      <c r="L316">
        <v>1552798800</v>
      </c>
      <c r="M316" t="b">
        <v>0</v>
      </c>
      <c r="N316" t="b">
        <v>1</v>
      </c>
      <c r="O316" t="s">
        <v>42</v>
      </c>
      <c r="P316">
        <f t="shared" si="16"/>
        <v>31.02</v>
      </c>
      <c r="Q316" t="s">
        <v>2041</v>
      </c>
      <c r="R316" t="s">
        <v>2042</v>
      </c>
      <c r="S316" s="6">
        <f t="shared" si="17"/>
        <v>43536.208333333328</v>
      </c>
      <c r="T316" s="6">
        <f t="shared" si="18"/>
        <v>43541.208333333328</v>
      </c>
    </row>
    <row r="317" spans="1:20" x14ac:dyDescent="0.35">
      <c r="A317">
        <v>462</v>
      </c>
      <c r="B317" t="s">
        <v>972</v>
      </c>
      <c r="C317" s="3" t="s">
        <v>973</v>
      </c>
      <c r="D317">
        <v>188800</v>
      </c>
      <c r="E317">
        <v>57734</v>
      </c>
      <c r="F317" s="9">
        <f t="shared" si="19"/>
        <v>30.579449152542374</v>
      </c>
      <c r="G317" t="s">
        <v>14</v>
      </c>
      <c r="H317">
        <v>535</v>
      </c>
      <c r="I317" t="s">
        <v>21</v>
      </c>
      <c r="J317" t="s">
        <v>22</v>
      </c>
      <c r="K317">
        <v>1359525600</v>
      </c>
      <c r="L317">
        <v>1362808800</v>
      </c>
      <c r="M317" t="b">
        <v>0</v>
      </c>
      <c r="N317" t="b">
        <v>0</v>
      </c>
      <c r="O317" t="s">
        <v>292</v>
      </c>
      <c r="P317">
        <f t="shared" si="16"/>
        <v>107.91</v>
      </c>
      <c r="Q317" t="s">
        <v>2050</v>
      </c>
      <c r="R317" t="s">
        <v>2061</v>
      </c>
      <c r="S317" s="6">
        <f t="shared" si="17"/>
        <v>41304.25</v>
      </c>
      <c r="T317" s="6">
        <f t="shared" si="18"/>
        <v>41342.25</v>
      </c>
    </row>
    <row r="318" spans="1:20" ht="31" x14ac:dyDescent="0.35">
      <c r="A318">
        <v>843</v>
      </c>
      <c r="B318" t="s">
        <v>1719</v>
      </c>
      <c r="C318" s="3" t="s">
        <v>1720</v>
      </c>
      <c r="D318">
        <v>8800</v>
      </c>
      <c r="E318">
        <v>2703</v>
      </c>
      <c r="F318" s="9">
        <f t="shared" si="19"/>
        <v>30.71590909090909</v>
      </c>
      <c r="G318" t="s">
        <v>14</v>
      </c>
      <c r="H318">
        <v>33</v>
      </c>
      <c r="I318" t="s">
        <v>21</v>
      </c>
      <c r="J318" t="s">
        <v>22</v>
      </c>
      <c r="K318">
        <v>1535259600</v>
      </c>
      <c r="L318">
        <v>1535778000</v>
      </c>
      <c r="M318" t="b">
        <v>0</v>
      </c>
      <c r="N318" t="b">
        <v>0</v>
      </c>
      <c r="O318" t="s">
        <v>122</v>
      </c>
      <c r="P318">
        <f t="shared" si="16"/>
        <v>81.91</v>
      </c>
      <c r="Q318" t="s">
        <v>2054</v>
      </c>
      <c r="R318" t="s">
        <v>2055</v>
      </c>
      <c r="S318" s="6">
        <f t="shared" si="17"/>
        <v>43338.208333333328</v>
      </c>
      <c r="T318" s="6">
        <f t="shared" si="18"/>
        <v>43344.208333333328</v>
      </c>
    </row>
    <row r="319" spans="1:20" ht="31" x14ac:dyDescent="0.35">
      <c r="A319">
        <v>485</v>
      </c>
      <c r="B319" t="s">
        <v>1017</v>
      </c>
      <c r="C319" s="3" t="s">
        <v>1018</v>
      </c>
      <c r="D319">
        <v>90600</v>
      </c>
      <c r="E319">
        <v>27844</v>
      </c>
      <c r="F319" s="9">
        <f t="shared" si="19"/>
        <v>30.73289183222958</v>
      </c>
      <c r="G319" t="s">
        <v>14</v>
      </c>
      <c r="H319">
        <v>648</v>
      </c>
      <c r="I319" t="s">
        <v>40</v>
      </c>
      <c r="J319" t="s">
        <v>41</v>
      </c>
      <c r="K319">
        <v>1560142800</v>
      </c>
      <c r="L319">
        <v>1563685200</v>
      </c>
      <c r="M319" t="b">
        <v>0</v>
      </c>
      <c r="N319" t="b">
        <v>0</v>
      </c>
      <c r="O319" t="s">
        <v>33</v>
      </c>
      <c r="P319">
        <f t="shared" si="16"/>
        <v>42.97</v>
      </c>
      <c r="Q319" t="s">
        <v>2039</v>
      </c>
      <c r="R319" t="s">
        <v>2040</v>
      </c>
      <c r="S319" s="6">
        <f t="shared" si="17"/>
        <v>43626.208333333328</v>
      </c>
      <c r="T319" s="6">
        <f t="shared" si="18"/>
        <v>43667.208333333328</v>
      </c>
    </row>
    <row r="320" spans="1:20" ht="31" x14ac:dyDescent="0.35">
      <c r="A320">
        <v>766</v>
      </c>
      <c r="B320" t="s">
        <v>1567</v>
      </c>
      <c r="C320" s="3" t="s">
        <v>1568</v>
      </c>
      <c r="D320">
        <v>43800</v>
      </c>
      <c r="E320">
        <v>13653</v>
      </c>
      <c r="F320" s="9">
        <f t="shared" si="19"/>
        <v>31.171232876712327</v>
      </c>
      <c r="G320" t="s">
        <v>14</v>
      </c>
      <c r="H320">
        <v>248</v>
      </c>
      <c r="I320" t="s">
        <v>26</v>
      </c>
      <c r="J320" t="s">
        <v>27</v>
      </c>
      <c r="K320">
        <v>1537333200</v>
      </c>
      <c r="L320">
        <v>1537419600</v>
      </c>
      <c r="M320" t="b">
        <v>0</v>
      </c>
      <c r="N320" t="b">
        <v>0</v>
      </c>
      <c r="O320" t="s">
        <v>474</v>
      </c>
      <c r="P320">
        <f t="shared" si="16"/>
        <v>55.05</v>
      </c>
      <c r="Q320" t="s">
        <v>2041</v>
      </c>
      <c r="R320" t="s">
        <v>2063</v>
      </c>
      <c r="S320" s="6">
        <f t="shared" si="17"/>
        <v>43362.208333333328</v>
      </c>
      <c r="T320" s="6">
        <f t="shared" si="18"/>
        <v>43363.208333333328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9">
        <f t="shared" si="19"/>
        <v>38.702380952380949</v>
      </c>
      <c r="G321" t="s">
        <v>74</v>
      </c>
      <c r="H321">
        <v>64</v>
      </c>
      <c r="I321" t="s">
        <v>21</v>
      </c>
      <c r="J321" t="s">
        <v>22</v>
      </c>
      <c r="K321">
        <v>1281589200</v>
      </c>
      <c r="L321">
        <v>1283662800</v>
      </c>
      <c r="M321" t="b">
        <v>0</v>
      </c>
      <c r="N321" t="b">
        <v>0</v>
      </c>
      <c r="O321" t="s">
        <v>28</v>
      </c>
      <c r="P321">
        <f t="shared" si="16"/>
        <v>50.8</v>
      </c>
      <c r="Q321" t="s">
        <v>2037</v>
      </c>
      <c r="R321" t="s">
        <v>2038</v>
      </c>
      <c r="S321" s="6">
        <f t="shared" si="17"/>
        <v>40402.208333333336</v>
      </c>
      <c r="T321" s="6">
        <f t="shared" si="18"/>
        <v>40426.208333333336</v>
      </c>
    </row>
    <row r="322" spans="1:20" ht="31" x14ac:dyDescent="0.35">
      <c r="A322">
        <v>261</v>
      </c>
      <c r="B322" t="s">
        <v>574</v>
      </c>
      <c r="C322" s="3" t="s">
        <v>575</v>
      </c>
      <c r="D322">
        <v>84300</v>
      </c>
      <c r="E322">
        <v>26303</v>
      </c>
      <c r="F322" s="9">
        <f t="shared" si="19"/>
        <v>31.201660735468565</v>
      </c>
      <c r="G322" t="s">
        <v>14</v>
      </c>
      <c r="H322">
        <v>454</v>
      </c>
      <c r="I322" t="s">
        <v>21</v>
      </c>
      <c r="J322" t="s">
        <v>22</v>
      </c>
      <c r="K322">
        <v>1282712400</v>
      </c>
      <c r="L322">
        <v>1283058000</v>
      </c>
      <c r="M322" t="b">
        <v>0</v>
      </c>
      <c r="N322" t="b">
        <v>1</v>
      </c>
      <c r="O322" t="s">
        <v>23</v>
      </c>
      <c r="P322">
        <f t="shared" ref="P322:P385" si="20">IF(E322=0, 0, ROUND(E322/H322,2))</f>
        <v>57.94</v>
      </c>
      <c r="Q322" t="s">
        <v>2035</v>
      </c>
      <c r="R322" t="s">
        <v>2036</v>
      </c>
      <c r="S322" s="6">
        <f t="shared" ref="S322:S385" si="21">(((K322/60)/60)/24)+DATE(1970,1,1)</f>
        <v>40415.208333333336</v>
      </c>
      <c r="T322" s="6">
        <f t="shared" ref="T322:T385" si="22">(((L322/60)/60)/24)+DATE(1970,1,1)</f>
        <v>40419.208333333336</v>
      </c>
    </row>
    <row r="323" spans="1:20" x14ac:dyDescent="0.35">
      <c r="A323">
        <v>168</v>
      </c>
      <c r="B323" t="s">
        <v>388</v>
      </c>
      <c r="C323" s="3" t="s">
        <v>389</v>
      </c>
      <c r="D323">
        <v>128100</v>
      </c>
      <c r="E323">
        <v>40107</v>
      </c>
      <c r="F323" s="9">
        <f t="shared" ref="F323:F386" si="23">100*E323/D323</f>
        <v>31.30913348946136</v>
      </c>
      <c r="G323" t="s">
        <v>14</v>
      </c>
      <c r="H323">
        <v>955</v>
      </c>
      <c r="I323" t="s">
        <v>36</v>
      </c>
      <c r="J323" t="s">
        <v>37</v>
      </c>
      <c r="K323">
        <v>1550815200</v>
      </c>
      <c r="L323">
        <v>1552798800</v>
      </c>
      <c r="M323" t="b">
        <v>0</v>
      </c>
      <c r="N323" t="b">
        <v>1</v>
      </c>
      <c r="O323" t="s">
        <v>60</v>
      </c>
      <c r="P323">
        <f t="shared" si="20"/>
        <v>42</v>
      </c>
      <c r="Q323" t="s">
        <v>2035</v>
      </c>
      <c r="R323" t="s">
        <v>2045</v>
      </c>
      <c r="S323" s="6">
        <f t="shared" si="21"/>
        <v>43518.25</v>
      </c>
      <c r="T323" s="6">
        <f t="shared" si="22"/>
        <v>43541.208333333328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9">
        <f t="shared" si="23"/>
        <v>166.56234096692111</v>
      </c>
      <c r="G324" t="s">
        <v>20</v>
      </c>
      <c r="H324">
        <v>5168</v>
      </c>
      <c r="I324" t="s">
        <v>21</v>
      </c>
      <c r="J324" t="s">
        <v>22</v>
      </c>
      <c r="K324">
        <v>1290664800</v>
      </c>
      <c r="L324">
        <v>1291788000</v>
      </c>
      <c r="M324" t="b">
        <v>0</v>
      </c>
      <c r="N324" t="b">
        <v>0</v>
      </c>
      <c r="O324" t="s">
        <v>33</v>
      </c>
      <c r="P324">
        <f t="shared" si="20"/>
        <v>38</v>
      </c>
      <c r="Q324" t="s">
        <v>2039</v>
      </c>
      <c r="R324" t="s">
        <v>2040</v>
      </c>
      <c r="S324" s="6">
        <f t="shared" si="21"/>
        <v>40507.25</v>
      </c>
      <c r="T324" s="6">
        <f t="shared" si="22"/>
        <v>40520.25</v>
      </c>
    </row>
    <row r="325" spans="1:20" x14ac:dyDescent="0.35">
      <c r="A325">
        <v>302</v>
      </c>
      <c r="B325" t="s">
        <v>656</v>
      </c>
      <c r="C325" s="3" t="s">
        <v>657</v>
      </c>
      <c r="D325">
        <v>76100</v>
      </c>
      <c r="E325">
        <v>24234</v>
      </c>
      <c r="F325" s="9">
        <f t="shared" si="23"/>
        <v>31.844940867279895</v>
      </c>
      <c r="G325" t="s">
        <v>14</v>
      </c>
      <c r="H325">
        <v>245</v>
      </c>
      <c r="I325" t="s">
        <v>21</v>
      </c>
      <c r="J325" t="s">
        <v>22</v>
      </c>
      <c r="K325">
        <v>1535864400</v>
      </c>
      <c r="L325">
        <v>1537074000</v>
      </c>
      <c r="M325" t="b">
        <v>0</v>
      </c>
      <c r="N325" t="b">
        <v>0</v>
      </c>
      <c r="O325" t="s">
        <v>33</v>
      </c>
      <c r="P325">
        <f t="shared" si="20"/>
        <v>98.91</v>
      </c>
      <c r="Q325" t="s">
        <v>2039</v>
      </c>
      <c r="R325" t="s">
        <v>2040</v>
      </c>
      <c r="S325" s="6">
        <f t="shared" si="21"/>
        <v>43345.208333333328</v>
      </c>
      <c r="T325" s="6">
        <f t="shared" si="22"/>
        <v>43359.208333333328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9">
        <f t="shared" si="23"/>
        <v>164.05633802816902</v>
      </c>
      <c r="G326" t="s">
        <v>20</v>
      </c>
      <c r="H326">
        <v>307</v>
      </c>
      <c r="I326" t="s">
        <v>21</v>
      </c>
      <c r="J326" t="s">
        <v>22</v>
      </c>
      <c r="K326">
        <v>1434862800</v>
      </c>
      <c r="L326">
        <v>1435899600</v>
      </c>
      <c r="M326" t="b">
        <v>0</v>
      </c>
      <c r="N326" t="b">
        <v>1</v>
      </c>
      <c r="O326" t="s">
        <v>33</v>
      </c>
      <c r="P326">
        <f t="shared" si="20"/>
        <v>37.94</v>
      </c>
      <c r="Q326" t="s">
        <v>2039</v>
      </c>
      <c r="R326" t="s">
        <v>2040</v>
      </c>
      <c r="S326" s="6">
        <f t="shared" si="21"/>
        <v>42176.208333333328</v>
      </c>
      <c r="T326" s="6">
        <f t="shared" si="22"/>
        <v>42188.208333333328</v>
      </c>
    </row>
    <row r="327" spans="1:20" x14ac:dyDescent="0.35">
      <c r="A327">
        <v>186</v>
      </c>
      <c r="B327" t="s">
        <v>424</v>
      </c>
      <c r="C327" s="3" t="s">
        <v>425</v>
      </c>
      <c r="D327">
        <v>88800</v>
      </c>
      <c r="E327">
        <v>28358</v>
      </c>
      <c r="F327" s="9">
        <f t="shared" si="23"/>
        <v>31.934684684684683</v>
      </c>
      <c r="G327" t="s">
        <v>14</v>
      </c>
      <c r="H327">
        <v>886</v>
      </c>
      <c r="I327" t="s">
        <v>21</v>
      </c>
      <c r="J327" t="s">
        <v>22</v>
      </c>
      <c r="K327">
        <v>1400821200</v>
      </c>
      <c r="L327">
        <v>1402117200</v>
      </c>
      <c r="M327" t="b">
        <v>0</v>
      </c>
      <c r="N327" t="b">
        <v>0</v>
      </c>
      <c r="O327" t="s">
        <v>33</v>
      </c>
      <c r="P327">
        <f t="shared" si="20"/>
        <v>32.01</v>
      </c>
      <c r="Q327" t="s">
        <v>2039</v>
      </c>
      <c r="R327" t="s">
        <v>2040</v>
      </c>
      <c r="S327" s="6">
        <f t="shared" si="21"/>
        <v>41782.208333333336</v>
      </c>
      <c r="T327" s="6">
        <f t="shared" si="22"/>
        <v>41797.208333333336</v>
      </c>
    </row>
    <row r="328" spans="1:20" x14ac:dyDescent="0.35">
      <c r="A328">
        <v>188</v>
      </c>
      <c r="B328" t="s">
        <v>428</v>
      </c>
      <c r="C328" s="3" t="s">
        <v>429</v>
      </c>
      <c r="D328">
        <v>8200</v>
      </c>
      <c r="E328">
        <v>2625</v>
      </c>
      <c r="F328" s="9">
        <f t="shared" si="23"/>
        <v>32.012195121951223</v>
      </c>
      <c r="G328" t="s">
        <v>14</v>
      </c>
      <c r="H328">
        <v>35</v>
      </c>
      <c r="I328" t="s">
        <v>107</v>
      </c>
      <c r="J328" t="s">
        <v>108</v>
      </c>
      <c r="K328">
        <v>1417500000</v>
      </c>
      <c r="L328">
        <v>1417586400</v>
      </c>
      <c r="M328" t="b">
        <v>0</v>
      </c>
      <c r="N328" t="b">
        <v>0</v>
      </c>
      <c r="O328" t="s">
        <v>33</v>
      </c>
      <c r="P328">
        <f t="shared" si="20"/>
        <v>75</v>
      </c>
      <c r="Q328" t="s">
        <v>2039</v>
      </c>
      <c r="R328" t="s">
        <v>2040</v>
      </c>
      <c r="S328" s="6">
        <f t="shared" si="21"/>
        <v>41975.25</v>
      </c>
      <c r="T328" s="6">
        <f t="shared" si="22"/>
        <v>41976.25</v>
      </c>
    </row>
    <row r="329" spans="1:20" ht="31" x14ac:dyDescent="0.35">
      <c r="A329">
        <v>274</v>
      </c>
      <c r="B329" t="s">
        <v>600</v>
      </c>
      <c r="C329" s="3" t="s">
        <v>601</v>
      </c>
      <c r="D329">
        <v>2400</v>
      </c>
      <c r="E329">
        <v>773</v>
      </c>
      <c r="F329" s="9">
        <f t="shared" si="23"/>
        <v>32.208333333333336</v>
      </c>
      <c r="G329" t="s">
        <v>14</v>
      </c>
      <c r="H329">
        <v>15</v>
      </c>
      <c r="I329" t="s">
        <v>21</v>
      </c>
      <c r="J329" t="s">
        <v>22</v>
      </c>
      <c r="K329">
        <v>1509948000</v>
      </c>
      <c r="L329">
        <v>1510380000</v>
      </c>
      <c r="M329" t="b">
        <v>0</v>
      </c>
      <c r="N329" t="b">
        <v>0</v>
      </c>
      <c r="O329" t="s">
        <v>33</v>
      </c>
      <c r="P329">
        <f t="shared" si="20"/>
        <v>51.53</v>
      </c>
      <c r="Q329" t="s">
        <v>2039</v>
      </c>
      <c r="R329" t="s">
        <v>2040</v>
      </c>
      <c r="S329" s="6">
        <f t="shared" si="21"/>
        <v>43045.25</v>
      </c>
      <c r="T329" s="6">
        <f t="shared" si="22"/>
        <v>43050.25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9">
        <f t="shared" si="23"/>
        <v>133.56231003039514</v>
      </c>
      <c r="G330" t="s">
        <v>20</v>
      </c>
      <c r="H330">
        <v>2441</v>
      </c>
      <c r="I330" t="s">
        <v>21</v>
      </c>
      <c r="J330" t="s">
        <v>22</v>
      </c>
      <c r="K330">
        <v>1543557600</v>
      </c>
      <c r="L330">
        <v>1544508000</v>
      </c>
      <c r="M330" t="b">
        <v>0</v>
      </c>
      <c r="N330" t="b">
        <v>0</v>
      </c>
      <c r="O330" t="s">
        <v>23</v>
      </c>
      <c r="P330">
        <f t="shared" si="20"/>
        <v>54</v>
      </c>
      <c r="Q330" t="s">
        <v>2035</v>
      </c>
      <c r="R330" t="s">
        <v>2036</v>
      </c>
      <c r="S330" s="6">
        <f t="shared" si="21"/>
        <v>43434.25</v>
      </c>
      <c r="T330" s="6">
        <f t="shared" si="22"/>
        <v>43445.25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9">
        <f t="shared" si="23"/>
        <v>22.896588486140725</v>
      </c>
      <c r="G331" t="s">
        <v>47</v>
      </c>
      <c r="H331">
        <v>211</v>
      </c>
      <c r="I331" t="s">
        <v>21</v>
      </c>
      <c r="J331" t="s">
        <v>22</v>
      </c>
      <c r="K331">
        <v>1481522400</v>
      </c>
      <c r="L331">
        <v>1482472800</v>
      </c>
      <c r="M331" t="b">
        <v>0</v>
      </c>
      <c r="N331" t="b">
        <v>0</v>
      </c>
      <c r="O331" t="s">
        <v>89</v>
      </c>
      <c r="P331">
        <f t="shared" si="20"/>
        <v>101.79</v>
      </c>
      <c r="Q331" t="s">
        <v>2050</v>
      </c>
      <c r="R331" t="s">
        <v>2051</v>
      </c>
      <c r="S331" s="6">
        <f t="shared" si="21"/>
        <v>42716.25</v>
      </c>
      <c r="T331" s="6">
        <f t="shared" si="22"/>
        <v>42727.25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9">
        <f t="shared" si="23"/>
        <v>184.95548961424333</v>
      </c>
      <c r="G332" t="s">
        <v>20</v>
      </c>
      <c r="H332">
        <v>1385</v>
      </c>
      <c r="I332" t="s">
        <v>40</v>
      </c>
      <c r="J332" t="s">
        <v>41</v>
      </c>
      <c r="K332">
        <v>1512712800</v>
      </c>
      <c r="L332">
        <v>1512799200</v>
      </c>
      <c r="M332" t="b">
        <v>0</v>
      </c>
      <c r="N332" t="b">
        <v>0</v>
      </c>
      <c r="O332" t="s">
        <v>42</v>
      </c>
      <c r="P332">
        <f t="shared" si="20"/>
        <v>45</v>
      </c>
      <c r="Q332" t="s">
        <v>2041</v>
      </c>
      <c r="R332" t="s">
        <v>2042</v>
      </c>
      <c r="S332" s="6">
        <f t="shared" si="21"/>
        <v>43077.25</v>
      </c>
      <c r="T332" s="6">
        <f t="shared" si="22"/>
        <v>43078.25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9">
        <f t="shared" si="23"/>
        <v>443.72727272727275</v>
      </c>
      <c r="G333" t="s">
        <v>20</v>
      </c>
      <c r="H333">
        <v>190</v>
      </c>
      <c r="I333" t="s">
        <v>21</v>
      </c>
      <c r="J333" t="s">
        <v>22</v>
      </c>
      <c r="K333">
        <v>1324274400</v>
      </c>
      <c r="L333">
        <v>1324360800</v>
      </c>
      <c r="M333" t="b">
        <v>0</v>
      </c>
      <c r="N333" t="b">
        <v>0</v>
      </c>
      <c r="O333" t="s">
        <v>17</v>
      </c>
      <c r="P333">
        <f t="shared" si="20"/>
        <v>77.069999999999993</v>
      </c>
      <c r="Q333" t="s">
        <v>2033</v>
      </c>
      <c r="R333" t="s">
        <v>2034</v>
      </c>
      <c r="S333" s="6">
        <f t="shared" si="21"/>
        <v>40896.25</v>
      </c>
      <c r="T333" s="6">
        <f t="shared" si="22"/>
        <v>40897.25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9">
        <f t="shared" si="23"/>
        <v>199.98067632850243</v>
      </c>
      <c r="G334" t="s">
        <v>20</v>
      </c>
      <c r="H334">
        <v>470</v>
      </c>
      <c r="I334" t="s">
        <v>21</v>
      </c>
      <c r="J334" t="s">
        <v>22</v>
      </c>
      <c r="K334">
        <v>1364446800</v>
      </c>
      <c r="L334">
        <v>1364533200</v>
      </c>
      <c r="M334" t="b">
        <v>0</v>
      </c>
      <c r="N334" t="b">
        <v>0</v>
      </c>
      <c r="O334" t="s">
        <v>65</v>
      </c>
      <c r="P334">
        <f t="shared" si="20"/>
        <v>88.08</v>
      </c>
      <c r="Q334" t="s">
        <v>2037</v>
      </c>
      <c r="R334" t="s">
        <v>2046</v>
      </c>
      <c r="S334" s="6">
        <f t="shared" si="21"/>
        <v>41361.208333333336</v>
      </c>
      <c r="T334" s="6">
        <f t="shared" si="22"/>
        <v>41362.208333333336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9">
        <f t="shared" si="23"/>
        <v>123.95833333333333</v>
      </c>
      <c r="G335" t="s">
        <v>20</v>
      </c>
      <c r="H335">
        <v>253</v>
      </c>
      <c r="I335" t="s">
        <v>21</v>
      </c>
      <c r="J335" t="s">
        <v>22</v>
      </c>
      <c r="K335">
        <v>1542693600</v>
      </c>
      <c r="L335">
        <v>1545112800</v>
      </c>
      <c r="M335" t="b">
        <v>0</v>
      </c>
      <c r="N335" t="b">
        <v>0</v>
      </c>
      <c r="O335" t="s">
        <v>33</v>
      </c>
      <c r="P335">
        <f t="shared" si="20"/>
        <v>47.04</v>
      </c>
      <c r="Q335" t="s">
        <v>2039</v>
      </c>
      <c r="R335" t="s">
        <v>2040</v>
      </c>
      <c r="S335" s="6">
        <f t="shared" si="21"/>
        <v>43424.25</v>
      </c>
      <c r="T335" s="6">
        <f t="shared" si="22"/>
        <v>43452.25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9">
        <f t="shared" si="23"/>
        <v>186.61329305135951</v>
      </c>
      <c r="G336" t="s">
        <v>20</v>
      </c>
      <c r="H336">
        <v>1113</v>
      </c>
      <c r="I336" t="s">
        <v>21</v>
      </c>
      <c r="J336" t="s">
        <v>22</v>
      </c>
      <c r="K336">
        <v>1515564000</v>
      </c>
      <c r="L336">
        <v>1516168800</v>
      </c>
      <c r="M336" t="b">
        <v>0</v>
      </c>
      <c r="N336" t="b">
        <v>0</v>
      </c>
      <c r="O336" t="s">
        <v>23</v>
      </c>
      <c r="P336">
        <f t="shared" si="20"/>
        <v>111</v>
      </c>
      <c r="Q336" t="s">
        <v>2035</v>
      </c>
      <c r="R336" t="s">
        <v>2036</v>
      </c>
      <c r="S336" s="6">
        <f t="shared" si="21"/>
        <v>43110.25</v>
      </c>
      <c r="T336" s="6">
        <f t="shared" si="22"/>
        <v>43117.25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9">
        <f t="shared" si="23"/>
        <v>114.28538550057537</v>
      </c>
      <c r="G337" t="s">
        <v>20</v>
      </c>
      <c r="H337">
        <v>2283</v>
      </c>
      <c r="I337" t="s">
        <v>21</v>
      </c>
      <c r="J337" t="s">
        <v>22</v>
      </c>
      <c r="K337">
        <v>1573797600</v>
      </c>
      <c r="L337">
        <v>1574920800</v>
      </c>
      <c r="M337" t="b">
        <v>0</v>
      </c>
      <c r="N337" t="b">
        <v>0</v>
      </c>
      <c r="O337" t="s">
        <v>23</v>
      </c>
      <c r="P337">
        <f t="shared" si="20"/>
        <v>87</v>
      </c>
      <c r="Q337" t="s">
        <v>2035</v>
      </c>
      <c r="R337" t="s">
        <v>2036</v>
      </c>
      <c r="S337" s="6">
        <f t="shared" si="21"/>
        <v>43784.25</v>
      </c>
      <c r="T337" s="6">
        <f t="shared" si="22"/>
        <v>43797.25</v>
      </c>
    </row>
    <row r="338" spans="1:20" x14ac:dyDescent="0.35">
      <c r="A338">
        <v>945</v>
      </c>
      <c r="B338" t="s">
        <v>1920</v>
      </c>
      <c r="C338" s="3" t="s">
        <v>1921</v>
      </c>
      <c r="D338">
        <v>172000</v>
      </c>
      <c r="E338">
        <v>55805</v>
      </c>
      <c r="F338" s="9">
        <f t="shared" si="23"/>
        <v>32.444767441860463</v>
      </c>
      <c r="G338" t="s">
        <v>14</v>
      </c>
      <c r="H338">
        <v>1691</v>
      </c>
      <c r="I338" t="s">
        <v>21</v>
      </c>
      <c r="J338" t="s">
        <v>22</v>
      </c>
      <c r="K338">
        <v>1333602000</v>
      </c>
      <c r="L338">
        <v>1334898000</v>
      </c>
      <c r="M338" t="b">
        <v>1</v>
      </c>
      <c r="N338" t="b">
        <v>0</v>
      </c>
      <c r="O338" t="s">
        <v>122</v>
      </c>
      <c r="P338">
        <f t="shared" si="20"/>
        <v>33</v>
      </c>
      <c r="Q338" t="s">
        <v>2054</v>
      </c>
      <c r="R338" t="s">
        <v>2055</v>
      </c>
      <c r="S338" s="6">
        <f t="shared" si="21"/>
        <v>41004.208333333336</v>
      </c>
      <c r="T338" s="6">
        <f t="shared" si="22"/>
        <v>41019.208333333336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9">
        <f t="shared" si="23"/>
        <v>122.81904761904762</v>
      </c>
      <c r="G339" t="s">
        <v>20</v>
      </c>
      <c r="H339">
        <v>1095</v>
      </c>
      <c r="I339" t="s">
        <v>21</v>
      </c>
      <c r="J339" t="s">
        <v>22</v>
      </c>
      <c r="K339">
        <v>1573452000</v>
      </c>
      <c r="L339">
        <v>1573538400</v>
      </c>
      <c r="M339" t="b">
        <v>0</v>
      </c>
      <c r="N339" t="b">
        <v>0</v>
      </c>
      <c r="O339" t="s">
        <v>33</v>
      </c>
      <c r="P339">
        <f t="shared" si="20"/>
        <v>105.99</v>
      </c>
      <c r="Q339" t="s">
        <v>2039</v>
      </c>
      <c r="R339" t="s">
        <v>2040</v>
      </c>
      <c r="S339" s="6">
        <f t="shared" si="21"/>
        <v>43780.25</v>
      </c>
      <c r="T339" s="6">
        <f t="shared" si="22"/>
        <v>43781.25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9">
        <f t="shared" si="23"/>
        <v>179.14326647564471</v>
      </c>
      <c r="G340" t="s">
        <v>20</v>
      </c>
      <c r="H340">
        <v>1690</v>
      </c>
      <c r="I340" t="s">
        <v>21</v>
      </c>
      <c r="J340" t="s">
        <v>22</v>
      </c>
      <c r="K340">
        <v>1317790800</v>
      </c>
      <c r="L340">
        <v>1320382800</v>
      </c>
      <c r="M340" t="b">
        <v>0</v>
      </c>
      <c r="N340" t="b">
        <v>0</v>
      </c>
      <c r="O340" t="s">
        <v>33</v>
      </c>
      <c r="P340">
        <f t="shared" si="20"/>
        <v>73.989999999999995</v>
      </c>
      <c r="Q340" t="s">
        <v>2039</v>
      </c>
      <c r="R340" t="s">
        <v>2040</v>
      </c>
      <c r="S340" s="6">
        <f t="shared" si="21"/>
        <v>40821.208333333336</v>
      </c>
      <c r="T340" s="6">
        <f t="shared" si="22"/>
        <v>40851.208333333336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9">
        <f t="shared" si="23"/>
        <v>79.951577402787962</v>
      </c>
      <c r="G341" t="s">
        <v>74</v>
      </c>
      <c r="H341">
        <v>1297</v>
      </c>
      <c r="I341" t="s">
        <v>15</v>
      </c>
      <c r="J341" t="s">
        <v>16</v>
      </c>
      <c r="K341">
        <v>1501650000</v>
      </c>
      <c r="L341">
        <v>1502859600</v>
      </c>
      <c r="M341" t="b">
        <v>0</v>
      </c>
      <c r="N341" t="b">
        <v>0</v>
      </c>
      <c r="O341" t="s">
        <v>33</v>
      </c>
      <c r="P341">
        <f t="shared" si="20"/>
        <v>84.02</v>
      </c>
      <c r="Q341" t="s">
        <v>2039</v>
      </c>
      <c r="R341" t="s">
        <v>2040</v>
      </c>
      <c r="S341" s="6">
        <f t="shared" si="21"/>
        <v>42949.208333333328</v>
      </c>
      <c r="T341" s="6">
        <f t="shared" si="22"/>
        <v>42963.208333333328</v>
      </c>
    </row>
    <row r="342" spans="1:20" ht="31" x14ac:dyDescent="0.35">
      <c r="A342">
        <v>522</v>
      </c>
      <c r="B342" t="s">
        <v>1089</v>
      </c>
      <c r="C342" s="3" t="s">
        <v>1090</v>
      </c>
      <c r="D342">
        <v>50500</v>
      </c>
      <c r="E342">
        <v>16389</v>
      </c>
      <c r="F342" s="9">
        <f t="shared" si="23"/>
        <v>32.453465346534657</v>
      </c>
      <c r="G342" t="s">
        <v>14</v>
      </c>
      <c r="H342">
        <v>191</v>
      </c>
      <c r="I342" t="s">
        <v>21</v>
      </c>
      <c r="J342" t="s">
        <v>22</v>
      </c>
      <c r="K342">
        <v>1341291600</v>
      </c>
      <c r="L342">
        <v>1342328400</v>
      </c>
      <c r="M342" t="b">
        <v>0</v>
      </c>
      <c r="N342" t="b">
        <v>0</v>
      </c>
      <c r="O342" t="s">
        <v>100</v>
      </c>
      <c r="P342">
        <f t="shared" si="20"/>
        <v>85.81</v>
      </c>
      <c r="Q342" t="s">
        <v>2041</v>
      </c>
      <c r="R342" t="s">
        <v>2052</v>
      </c>
      <c r="S342" s="6">
        <f t="shared" si="21"/>
        <v>41093.208333333336</v>
      </c>
      <c r="T342" s="6">
        <f t="shared" si="22"/>
        <v>41105.208333333336</v>
      </c>
    </row>
    <row r="343" spans="1:20" x14ac:dyDescent="0.35">
      <c r="A343">
        <v>664</v>
      </c>
      <c r="B343" t="s">
        <v>708</v>
      </c>
      <c r="C343" s="3" t="s">
        <v>1370</v>
      </c>
      <c r="D343">
        <v>79400</v>
      </c>
      <c r="E343">
        <v>26571</v>
      </c>
      <c r="F343" s="9">
        <f t="shared" si="23"/>
        <v>33.464735516372798</v>
      </c>
      <c r="G343" t="s">
        <v>14</v>
      </c>
      <c r="H343">
        <v>1063</v>
      </c>
      <c r="I343" t="s">
        <v>21</v>
      </c>
      <c r="J343" t="s">
        <v>22</v>
      </c>
      <c r="K343">
        <v>1329717600</v>
      </c>
      <c r="L343">
        <v>1330581600</v>
      </c>
      <c r="M343" t="b">
        <v>0</v>
      </c>
      <c r="N343" t="b">
        <v>0</v>
      </c>
      <c r="O343" t="s">
        <v>159</v>
      </c>
      <c r="P343">
        <f t="shared" si="20"/>
        <v>25</v>
      </c>
      <c r="Q343" t="s">
        <v>2035</v>
      </c>
      <c r="R343" t="s">
        <v>2058</v>
      </c>
      <c r="S343" s="6">
        <f t="shared" si="21"/>
        <v>40959.25</v>
      </c>
      <c r="T343" s="6">
        <f t="shared" si="22"/>
        <v>40969.25</v>
      </c>
    </row>
    <row r="344" spans="1:20" x14ac:dyDescent="0.35">
      <c r="A344">
        <v>98</v>
      </c>
      <c r="B344" t="s">
        <v>245</v>
      </c>
      <c r="C344" s="3" t="s">
        <v>246</v>
      </c>
      <c r="D344">
        <v>97800</v>
      </c>
      <c r="E344">
        <v>32951</v>
      </c>
      <c r="F344" s="9">
        <f t="shared" si="23"/>
        <v>33.692229038854805</v>
      </c>
      <c r="G344" t="s">
        <v>14</v>
      </c>
      <c r="H344">
        <v>1220</v>
      </c>
      <c r="I344" t="s">
        <v>26</v>
      </c>
      <c r="J344" t="s">
        <v>27</v>
      </c>
      <c r="K344">
        <v>1437973200</v>
      </c>
      <c r="L344">
        <v>1438318800</v>
      </c>
      <c r="M344" t="b">
        <v>0</v>
      </c>
      <c r="N344" t="b">
        <v>0</v>
      </c>
      <c r="O344" t="s">
        <v>89</v>
      </c>
      <c r="P344">
        <f t="shared" si="20"/>
        <v>27.01</v>
      </c>
      <c r="Q344" t="s">
        <v>2050</v>
      </c>
      <c r="R344" t="s">
        <v>2051</v>
      </c>
      <c r="S344" s="6">
        <f t="shared" si="21"/>
        <v>42212.208333333328</v>
      </c>
      <c r="T344" s="6">
        <f t="shared" si="22"/>
        <v>42216.208333333328</v>
      </c>
    </row>
    <row r="345" spans="1:20" ht="31" x14ac:dyDescent="0.35">
      <c r="A345">
        <v>315</v>
      </c>
      <c r="B345" t="s">
        <v>682</v>
      </c>
      <c r="C345" s="3" t="s">
        <v>683</v>
      </c>
      <c r="D345">
        <v>9500</v>
      </c>
      <c r="E345">
        <v>3220</v>
      </c>
      <c r="F345" s="9">
        <f t="shared" si="23"/>
        <v>33.89473684210526</v>
      </c>
      <c r="G345" t="s">
        <v>14</v>
      </c>
      <c r="H345">
        <v>31</v>
      </c>
      <c r="I345" t="s">
        <v>21</v>
      </c>
      <c r="J345" t="s">
        <v>22</v>
      </c>
      <c r="K345">
        <v>1400907600</v>
      </c>
      <c r="L345">
        <v>1403413200</v>
      </c>
      <c r="M345" t="b">
        <v>0</v>
      </c>
      <c r="N345" t="b">
        <v>0</v>
      </c>
      <c r="O345" t="s">
        <v>33</v>
      </c>
      <c r="P345">
        <f t="shared" si="20"/>
        <v>103.87</v>
      </c>
      <c r="Q345" t="s">
        <v>2039</v>
      </c>
      <c r="R345" t="s">
        <v>2040</v>
      </c>
      <c r="S345" s="6">
        <f t="shared" si="21"/>
        <v>41783.208333333336</v>
      </c>
      <c r="T345" s="6">
        <f t="shared" si="22"/>
        <v>41812.208333333336</v>
      </c>
    </row>
    <row r="346" spans="1:20" x14ac:dyDescent="0.35">
      <c r="A346">
        <v>792</v>
      </c>
      <c r="B346" t="s">
        <v>1619</v>
      </c>
      <c r="C346" s="3" t="s">
        <v>1620</v>
      </c>
      <c r="D346">
        <v>2000</v>
      </c>
      <c r="E346">
        <v>680</v>
      </c>
      <c r="F346" s="9">
        <f t="shared" si="23"/>
        <v>34</v>
      </c>
      <c r="G346" t="s">
        <v>14</v>
      </c>
      <c r="H346">
        <v>7</v>
      </c>
      <c r="I346" t="s">
        <v>21</v>
      </c>
      <c r="J346" t="s">
        <v>22</v>
      </c>
      <c r="K346">
        <v>1372222800</v>
      </c>
      <c r="L346">
        <v>1374642000</v>
      </c>
      <c r="M346" t="b">
        <v>0</v>
      </c>
      <c r="N346" t="b">
        <v>1</v>
      </c>
      <c r="O346" t="s">
        <v>33</v>
      </c>
      <c r="P346">
        <f t="shared" si="20"/>
        <v>97.14</v>
      </c>
      <c r="Q346" t="s">
        <v>2039</v>
      </c>
      <c r="R346" t="s">
        <v>2040</v>
      </c>
      <c r="S346" s="6">
        <f t="shared" si="21"/>
        <v>41451.208333333336</v>
      </c>
      <c r="T346" s="6">
        <f t="shared" si="22"/>
        <v>41479.208333333336</v>
      </c>
    </row>
    <row r="347" spans="1:20" x14ac:dyDescent="0.35">
      <c r="A347">
        <v>52</v>
      </c>
      <c r="B347" t="s">
        <v>151</v>
      </c>
      <c r="C347" s="3" t="s">
        <v>152</v>
      </c>
      <c r="D347">
        <v>7200</v>
      </c>
      <c r="E347">
        <v>2459</v>
      </c>
      <c r="F347" s="9">
        <f t="shared" si="23"/>
        <v>34.152777777777779</v>
      </c>
      <c r="G347" t="s">
        <v>14</v>
      </c>
      <c r="H347">
        <v>75</v>
      </c>
      <c r="I347" t="s">
        <v>21</v>
      </c>
      <c r="J347" t="s">
        <v>22</v>
      </c>
      <c r="K347">
        <v>1284526800</v>
      </c>
      <c r="L347">
        <v>1284872400</v>
      </c>
      <c r="M347" t="b">
        <v>0</v>
      </c>
      <c r="N347" t="b">
        <v>0</v>
      </c>
      <c r="O347" t="s">
        <v>33</v>
      </c>
      <c r="P347">
        <f t="shared" si="20"/>
        <v>32.79</v>
      </c>
      <c r="Q347" t="s">
        <v>2039</v>
      </c>
      <c r="R347" t="s">
        <v>2040</v>
      </c>
      <c r="S347" s="6">
        <f t="shared" si="21"/>
        <v>40436.208333333336</v>
      </c>
      <c r="T347" s="6">
        <f t="shared" si="22"/>
        <v>40440.208333333336</v>
      </c>
    </row>
    <row r="348" spans="1:20" x14ac:dyDescent="0.35">
      <c r="A348">
        <v>497</v>
      </c>
      <c r="B348" t="s">
        <v>1042</v>
      </c>
      <c r="C348" s="3" t="s">
        <v>1043</v>
      </c>
      <c r="D348">
        <v>9800</v>
      </c>
      <c r="E348">
        <v>3349</v>
      </c>
      <c r="F348" s="9">
        <f t="shared" si="23"/>
        <v>34.173469387755105</v>
      </c>
      <c r="G348" t="s">
        <v>14</v>
      </c>
      <c r="H348">
        <v>120</v>
      </c>
      <c r="I348" t="s">
        <v>21</v>
      </c>
      <c r="J348" t="s">
        <v>22</v>
      </c>
      <c r="K348">
        <v>1482213600</v>
      </c>
      <c r="L348">
        <v>1482213600</v>
      </c>
      <c r="M348" t="b">
        <v>0</v>
      </c>
      <c r="N348" t="b">
        <v>1</v>
      </c>
      <c r="O348" t="s">
        <v>65</v>
      </c>
      <c r="P348">
        <f t="shared" si="20"/>
        <v>27.91</v>
      </c>
      <c r="Q348" t="s">
        <v>2037</v>
      </c>
      <c r="R348" t="s">
        <v>2046</v>
      </c>
      <c r="S348" s="6">
        <f t="shared" si="21"/>
        <v>42724.25</v>
      </c>
      <c r="T348" s="6">
        <f t="shared" si="22"/>
        <v>42724.25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9">
        <f t="shared" si="23"/>
        <v>1400.7777777777778</v>
      </c>
      <c r="G349" t="s">
        <v>20</v>
      </c>
      <c r="H349">
        <v>191</v>
      </c>
      <c r="I349" t="s">
        <v>21</v>
      </c>
      <c r="J349" t="s">
        <v>22</v>
      </c>
      <c r="K349">
        <v>1423634400</v>
      </c>
      <c r="L349">
        <v>1425708000</v>
      </c>
      <c r="M349" t="b">
        <v>0</v>
      </c>
      <c r="N349" t="b">
        <v>0</v>
      </c>
      <c r="O349" t="s">
        <v>28</v>
      </c>
      <c r="P349">
        <f t="shared" si="20"/>
        <v>66.010000000000005</v>
      </c>
      <c r="Q349" t="s">
        <v>2037</v>
      </c>
      <c r="R349" t="s">
        <v>2038</v>
      </c>
      <c r="S349" s="6">
        <f t="shared" si="21"/>
        <v>42046.25</v>
      </c>
      <c r="T349" s="6">
        <f t="shared" si="22"/>
        <v>42070.25</v>
      </c>
    </row>
    <row r="350" spans="1:20" x14ac:dyDescent="0.35">
      <c r="A350">
        <v>760</v>
      </c>
      <c r="B350" t="s">
        <v>1556</v>
      </c>
      <c r="C350" s="3" t="s">
        <v>1557</v>
      </c>
      <c r="D350">
        <v>48300</v>
      </c>
      <c r="E350">
        <v>16592</v>
      </c>
      <c r="F350" s="9">
        <f t="shared" si="23"/>
        <v>34.351966873706004</v>
      </c>
      <c r="G350" t="s">
        <v>14</v>
      </c>
      <c r="H350">
        <v>210</v>
      </c>
      <c r="I350" t="s">
        <v>107</v>
      </c>
      <c r="J350" t="s">
        <v>108</v>
      </c>
      <c r="K350">
        <v>1564635600</v>
      </c>
      <c r="L350">
        <v>1567141200</v>
      </c>
      <c r="M350" t="b">
        <v>0</v>
      </c>
      <c r="N350" t="b">
        <v>1</v>
      </c>
      <c r="O350" t="s">
        <v>89</v>
      </c>
      <c r="P350">
        <f t="shared" si="20"/>
        <v>79.010000000000005</v>
      </c>
      <c r="Q350" t="s">
        <v>2050</v>
      </c>
      <c r="R350" t="s">
        <v>2051</v>
      </c>
      <c r="S350" s="6">
        <f t="shared" si="21"/>
        <v>43678.208333333328</v>
      </c>
      <c r="T350" s="6">
        <f t="shared" si="22"/>
        <v>43707.208333333328</v>
      </c>
    </row>
    <row r="351" spans="1:20" x14ac:dyDescent="0.35">
      <c r="A351">
        <v>346</v>
      </c>
      <c r="B351" t="s">
        <v>744</v>
      </c>
      <c r="C351" s="3" t="s">
        <v>745</v>
      </c>
      <c r="D351">
        <v>8000</v>
      </c>
      <c r="E351">
        <v>2758</v>
      </c>
      <c r="F351" s="9">
        <f t="shared" si="23"/>
        <v>34.475000000000001</v>
      </c>
      <c r="G351" t="s">
        <v>14</v>
      </c>
      <c r="H351">
        <v>25</v>
      </c>
      <c r="I351" t="s">
        <v>21</v>
      </c>
      <c r="J351" t="s">
        <v>22</v>
      </c>
      <c r="K351">
        <v>1503550800</v>
      </c>
      <c r="L351">
        <v>1508302800</v>
      </c>
      <c r="M351" t="b">
        <v>0</v>
      </c>
      <c r="N351" t="b">
        <v>1</v>
      </c>
      <c r="O351" t="s">
        <v>60</v>
      </c>
      <c r="P351">
        <f t="shared" si="20"/>
        <v>110.32</v>
      </c>
      <c r="Q351" t="s">
        <v>2035</v>
      </c>
      <c r="R351" t="s">
        <v>2045</v>
      </c>
      <c r="S351" s="6">
        <f t="shared" si="21"/>
        <v>42971.208333333328</v>
      </c>
      <c r="T351" s="6">
        <f t="shared" si="22"/>
        <v>43026.208333333328</v>
      </c>
    </row>
    <row r="352" spans="1:20" x14ac:dyDescent="0.35">
      <c r="A352">
        <v>352</v>
      </c>
      <c r="B352" t="s">
        <v>756</v>
      </c>
      <c r="C352" s="3" t="s">
        <v>757</v>
      </c>
      <c r="D352">
        <v>2800</v>
      </c>
      <c r="E352">
        <v>977</v>
      </c>
      <c r="F352" s="9">
        <f t="shared" si="23"/>
        <v>34.892857142857146</v>
      </c>
      <c r="G352" t="s">
        <v>14</v>
      </c>
      <c r="H352">
        <v>33</v>
      </c>
      <c r="I352" t="s">
        <v>15</v>
      </c>
      <c r="J352" t="s">
        <v>16</v>
      </c>
      <c r="K352">
        <v>1446876000</v>
      </c>
      <c r="L352">
        <v>1447567200</v>
      </c>
      <c r="M352" t="b">
        <v>0</v>
      </c>
      <c r="N352" t="b">
        <v>0</v>
      </c>
      <c r="O352" t="s">
        <v>33</v>
      </c>
      <c r="P352">
        <f t="shared" si="20"/>
        <v>29.61</v>
      </c>
      <c r="Q352" t="s">
        <v>2039</v>
      </c>
      <c r="R352" t="s">
        <v>2040</v>
      </c>
      <c r="S352" s="6">
        <f t="shared" si="21"/>
        <v>42315.25</v>
      </c>
      <c r="T352" s="6">
        <f t="shared" si="22"/>
        <v>42323.25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9">
        <f t="shared" si="23"/>
        <v>127.70715249662618</v>
      </c>
      <c r="G353" t="s">
        <v>20</v>
      </c>
      <c r="H353">
        <v>2013</v>
      </c>
      <c r="I353" t="s">
        <v>21</v>
      </c>
      <c r="J353" t="s">
        <v>22</v>
      </c>
      <c r="K353">
        <v>1440392400</v>
      </c>
      <c r="L353">
        <v>1441602000</v>
      </c>
      <c r="M353" t="b">
        <v>0</v>
      </c>
      <c r="N353" t="b">
        <v>0</v>
      </c>
      <c r="O353" t="s">
        <v>23</v>
      </c>
      <c r="P353">
        <f t="shared" si="20"/>
        <v>47.01</v>
      </c>
      <c r="Q353" t="s">
        <v>2035</v>
      </c>
      <c r="R353" t="s">
        <v>2036</v>
      </c>
      <c r="S353" s="6">
        <f t="shared" si="21"/>
        <v>42240.208333333328</v>
      </c>
      <c r="T353" s="6">
        <f t="shared" si="22"/>
        <v>42254.208333333328</v>
      </c>
    </row>
    <row r="354" spans="1:20" ht="31" x14ac:dyDescent="0.35">
      <c r="A354">
        <v>859</v>
      </c>
      <c r="B354" t="s">
        <v>1750</v>
      </c>
      <c r="C354" s="3" t="s">
        <v>1751</v>
      </c>
      <c r="D354">
        <v>7300</v>
      </c>
      <c r="E354">
        <v>2594</v>
      </c>
      <c r="F354" s="9">
        <f t="shared" si="23"/>
        <v>35.534246575342465</v>
      </c>
      <c r="G354" t="s">
        <v>14</v>
      </c>
      <c r="H354">
        <v>63</v>
      </c>
      <c r="I354" t="s">
        <v>21</v>
      </c>
      <c r="J354" t="s">
        <v>22</v>
      </c>
      <c r="K354">
        <v>1362117600</v>
      </c>
      <c r="L354">
        <v>1363669200</v>
      </c>
      <c r="M354" t="b">
        <v>0</v>
      </c>
      <c r="N354" t="b">
        <v>1</v>
      </c>
      <c r="O354" t="s">
        <v>33</v>
      </c>
      <c r="P354">
        <f t="shared" si="20"/>
        <v>41.17</v>
      </c>
      <c r="Q354" t="s">
        <v>2039</v>
      </c>
      <c r="R354" t="s">
        <v>2040</v>
      </c>
      <c r="S354" s="6">
        <f t="shared" si="21"/>
        <v>41334.25</v>
      </c>
      <c r="T354" s="6">
        <f t="shared" si="22"/>
        <v>41352.208333333336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9">
        <f t="shared" si="23"/>
        <v>410.59821428571428</v>
      </c>
      <c r="G355" t="s">
        <v>20</v>
      </c>
      <c r="H355">
        <v>1703</v>
      </c>
      <c r="I355" t="s">
        <v>21</v>
      </c>
      <c r="J355" t="s">
        <v>22</v>
      </c>
      <c r="K355">
        <v>1562302800</v>
      </c>
      <c r="L355">
        <v>1562389200</v>
      </c>
      <c r="M355" t="b">
        <v>0</v>
      </c>
      <c r="N355" t="b">
        <v>0</v>
      </c>
      <c r="O355" t="s">
        <v>33</v>
      </c>
      <c r="P355">
        <f t="shared" si="20"/>
        <v>81.010000000000005</v>
      </c>
      <c r="Q355" t="s">
        <v>2039</v>
      </c>
      <c r="R355" t="s">
        <v>2040</v>
      </c>
      <c r="S355" s="6">
        <f t="shared" si="21"/>
        <v>43651.208333333328</v>
      </c>
      <c r="T355" s="6">
        <f t="shared" si="22"/>
        <v>43652.208333333328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9">
        <f t="shared" si="23"/>
        <v>123.73770491803279</v>
      </c>
      <c r="G356" t="s">
        <v>20</v>
      </c>
      <c r="H356">
        <v>80</v>
      </c>
      <c r="I356" t="s">
        <v>36</v>
      </c>
      <c r="J356" t="s">
        <v>37</v>
      </c>
      <c r="K356">
        <v>1378184400</v>
      </c>
      <c r="L356">
        <v>1378789200</v>
      </c>
      <c r="M356" t="b">
        <v>0</v>
      </c>
      <c r="N356" t="b">
        <v>0</v>
      </c>
      <c r="O356" t="s">
        <v>42</v>
      </c>
      <c r="P356">
        <f t="shared" si="20"/>
        <v>94.35</v>
      </c>
      <c r="Q356" t="s">
        <v>2041</v>
      </c>
      <c r="R356" t="s">
        <v>2042</v>
      </c>
      <c r="S356" s="6">
        <f t="shared" si="21"/>
        <v>41520.208333333336</v>
      </c>
      <c r="T356" s="6">
        <f t="shared" si="22"/>
        <v>41527.208333333336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9">
        <f t="shared" si="23"/>
        <v>58.973684210526315</v>
      </c>
      <c r="G357" t="s">
        <v>47</v>
      </c>
      <c r="H357">
        <v>86</v>
      </c>
      <c r="I357" t="s">
        <v>21</v>
      </c>
      <c r="J357" t="s">
        <v>22</v>
      </c>
      <c r="K357">
        <v>1485064800</v>
      </c>
      <c r="L357">
        <v>1488520800</v>
      </c>
      <c r="M357" t="b">
        <v>0</v>
      </c>
      <c r="N357" t="b">
        <v>0</v>
      </c>
      <c r="O357" t="s">
        <v>65</v>
      </c>
      <c r="P357">
        <f t="shared" si="20"/>
        <v>26.06</v>
      </c>
      <c r="Q357" t="s">
        <v>2037</v>
      </c>
      <c r="R357" t="s">
        <v>2046</v>
      </c>
      <c r="S357" s="6">
        <f t="shared" si="21"/>
        <v>42757.25</v>
      </c>
      <c r="T357" s="6">
        <f t="shared" si="22"/>
        <v>42797.25</v>
      </c>
    </row>
    <row r="358" spans="1:20" ht="31" x14ac:dyDescent="0.35">
      <c r="A358">
        <v>295</v>
      </c>
      <c r="B358" t="s">
        <v>642</v>
      </c>
      <c r="C358" s="3" t="s">
        <v>643</v>
      </c>
      <c r="D358">
        <v>192900</v>
      </c>
      <c r="E358">
        <v>68769</v>
      </c>
      <c r="F358" s="9">
        <f t="shared" si="23"/>
        <v>35.650077760497666</v>
      </c>
      <c r="G358" t="s">
        <v>14</v>
      </c>
      <c r="H358">
        <v>1910</v>
      </c>
      <c r="I358" t="s">
        <v>98</v>
      </c>
      <c r="J358" t="s">
        <v>99</v>
      </c>
      <c r="K358">
        <v>1381813200</v>
      </c>
      <c r="L358">
        <v>1383976800</v>
      </c>
      <c r="M358" t="b">
        <v>0</v>
      </c>
      <c r="N358" t="b">
        <v>0</v>
      </c>
      <c r="O358" t="s">
        <v>33</v>
      </c>
      <c r="P358">
        <f t="shared" si="20"/>
        <v>36</v>
      </c>
      <c r="Q358" t="s">
        <v>2039</v>
      </c>
      <c r="R358" t="s">
        <v>2040</v>
      </c>
      <c r="S358" s="6">
        <f t="shared" si="21"/>
        <v>41562.208333333336</v>
      </c>
      <c r="T358" s="6">
        <f t="shared" si="22"/>
        <v>41587.25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9">
        <f t="shared" si="23"/>
        <v>184.91304347826087</v>
      </c>
      <c r="G359" t="s">
        <v>20</v>
      </c>
      <c r="H359">
        <v>41</v>
      </c>
      <c r="I359" t="s">
        <v>21</v>
      </c>
      <c r="J359" t="s">
        <v>22</v>
      </c>
      <c r="K359">
        <v>1441256400</v>
      </c>
      <c r="L359">
        <v>1443416400</v>
      </c>
      <c r="M359" t="b">
        <v>0</v>
      </c>
      <c r="N359" t="b">
        <v>0</v>
      </c>
      <c r="O359" t="s">
        <v>89</v>
      </c>
      <c r="P359">
        <f t="shared" si="20"/>
        <v>103.73</v>
      </c>
      <c r="Q359" t="s">
        <v>2050</v>
      </c>
      <c r="R359" t="s">
        <v>2051</v>
      </c>
      <c r="S359" s="6">
        <f t="shared" si="21"/>
        <v>42250.208333333328</v>
      </c>
      <c r="T359" s="6">
        <f t="shared" si="22"/>
        <v>42275.208333333328</v>
      </c>
    </row>
    <row r="360" spans="1:20" ht="31" x14ac:dyDescent="0.35">
      <c r="A360">
        <v>916</v>
      </c>
      <c r="B360" t="s">
        <v>1864</v>
      </c>
      <c r="C360" s="3" t="s">
        <v>1865</v>
      </c>
      <c r="D360">
        <v>3700</v>
      </c>
      <c r="E360">
        <v>1343</v>
      </c>
      <c r="F360" s="9">
        <f t="shared" si="23"/>
        <v>36.297297297297298</v>
      </c>
      <c r="G360" t="s">
        <v>14</v>
      </c>
      <c r="H360">
        <v>52</v>
      </c>
      <c r="I360" t="s">
        <v>21</v>
      </c>
      <c r="J360" t="s">
        <v>22</v>
      </c>
      <c r="K360">
        <v>1418882400</v>
      </c>
      <c r="L360">
        <v>1419660000</v>
      </c>
      <c r="M360" t="b">
        <v>0</v>
      </c>
      <c r="N360" t="b">
        <v>0</v>
      </c>
      <c r="O360" t="s">
        <v>122</v>
      </c>
      <c r="P360">
        <f t="shared" si="20"/>
        <v>25.83</v>
      </c>
      <c r="Q360" t="s">
        <v>2054</v>
      </c>
      <c r="R360" t="s">
        <v>2055</v>
      </c>
      <c r="S360" s="6">
        <f t="shared" si="21"/>
        <v>41991.25</v>
      </c>
      <c r="T360" s="6">
        <f t="shared" si="22"/>
        <v>42000.25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9">
        <f t="shared" si="23"/>
        <v>298.7</v>
      </c>
      <c r="G361" t="s">
        <v>20</v>
      </c>
      <c r="H361">
        <v>187</v>
      </c>
      <c r="I361" t="s">
        <v>21</v>
      </c>
      <c r="J361" t="s">
        <v>22</v>
      </c>
      <c r="K361">
        <v>1314421200</v>
      </c>
      <c r="L361">
        <v>1315026000</v>
      </c>
      <c r="M361" t="b">
        <v>0</v>
      </c>
      <c r="N361" t="b">
        <v>0</v>
      </c>
      <c r="O361" t="s">
        <v>71</v>
      </c>
      <c r="P361">
        <f t="shared" si="20"/>
        <v>63.89</v>
      </c>
      <c r="Q361" t="s">
        <v>2041</v>
      </c>
      <c r="R361" t="s">
        <v>2049</v>
      </c>
      <c r="S361" s="6">
        <f t="shared" si="21"/>
        <v>40782.208333333336</v>
      </c>
      <c r="T361" s="6">
        <f t="shared" si="22"/>
        <v>40789.208333333336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9">
        <f t="shared" si="23"/>
        <v>226.35175879396985</v>
      </c>
      <c r="G362" t="s">
        <v>20</v>
      </c>
      <c r="H362">
        <v>2875</v>
      </c>
      <c r="I362" t="s">
        <v>40</v>
      </c>
      <c r="J362" t="s">
        <v>41</v>
      </c>
      <c r="K362">
        <v>1293861600</v>
      </c>
      <c r="L362">
        <v>1295071200</v>
      </c>
      <c r="M362" t="b">
        <v>0</v>
      </c>
      <c r="N362" t="b">
        <v>1</v>
      </c>
      <c r="O362" t="s">
        <v>33</v>
      </c>
      <c r="P362">
        <f t="shared" si="20"/>
        <v>47</v>
      </c>
      <c r="Q362" t="s">
        <v>2039</v>
      </c>
      <c r="R362" t="s">
        <v>2040</v>
      </c>
      <c r="S362" s="6">
        <f t="shared" si="21"/>
        <v>40544.25</v>
      </c>
      <c r="T362" s="6">
        <f t="shared" si="22"/>
        <v>40558.25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9">
        <f t="shared" si="23"/>
        <v>173.56363636363636</v>
      </c>
      <c r="G363" t="s">
        <v>20</v>
      </c>
      <c r="H363">
        <v>88</v>
      </c>
      <c r="I363" t="s">
        <v>21</v>
      </c>
      <c r="J363" t="s">
        <v>22</v>
      </c>
      <c r="K363">
        <v>1507352400</v>
      </c>
      <c r="L363">
        <v>1509426000</v>
      </c>
      <c r="M363" t="b">
        <v>0</v>
      </c>
      <c r="N363" t="b">
        <v>0</v>
      </c>
      <c r="O363" t="s">
        <v>33</v>
      </c>
      <c r="P363">
        <f t="shared" si="20"/>
        <v>108.48</v>
      </c>
      <c r="Q363" t="s">
        <v>2039</v>
      </c>
      <c r="R363" t="s">
        <v>2040</v>
      </c>
      <c r="S363" s="6">
        <f t="shared" si="21"/>
        <v>43015.208333333328</v>
      </c>
      <c r="T363" s="6">
        <f t="shared" si="22"/>
        <v>43039.208333333328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9">
        <f t="shared" si="23"/>
        <v>371.75675675675677</v>
      </c>
      <c r="G364" t="s">
        <v>20</v>
      </c>
      <c r="H364">
        <v>191</v>
      </c>
      <c r="I364" t="s">
        <v>21</v>
      </c>
      <c r="J364" t="s">
        <v>22</v>
      </c>
      <c r="K364">
        <v>1296108000</v>
      </c>
      <c r="L364">
        <v>1299391200</v>
      </c>
      <c r="M364" t="b">
        <v>0</v>
      </c>
      <c r="N364" t="b">
        <v>0</v>
      </c>
      <c r="O364" t="s">
        <v>23</v>
      </c>
      <c r="P364">
        <f t="shared" si="20"/>
        <v>72.02</v>
      </c>
      <c r="Q364" t="s">
        <v>2035</v>
      </c>
      <c r="R364" t="s">
        <v>2036</v>
      </c>
      <c r="S364" s="6">
        <f t="shared" si="21"/>
        <v>40570.25</v>
      </c>
      <c r="T364" s="6">
        <f t="shared" si="22"/>
        <v>40608.25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9">
        <f t="shared" si="23"/>
        <v>160.19230769230768</v>
      </c>
      <c r="G365" t="s">
        <v>20</v>
      </c>
      <c r="H365">
        <v>139</v>
      </c>
      <c r="I365" t="s">
        <v>21</v>
      </c>
      <c r="J365" t="s">
        <v>22</v>
      </c>
      <c r="K365">
        <v>1324965600</v>
      </c>
      <c r="L365">
        <v>1325052000</v>
      </c>
      <c r="M365" t="b">
        <v>0</v>
      </c>
      <c r="N365" t="b">
        <v>0</v>
      </c>
      <c r="O365" t="s">
        <v>23</v>
      </c>
      <c r="P365">
        <f t="shared" si="20"/>
        <v>59.93</v>
      </c>
      <c r="Q365" t="s">
        <v>2035</v>
      </c>
      <c r="R365" t="s">
        <v>2036</v>
      </c>
      <c r="S365" s="6">
        <f t="shared" si="21"/>
        <v>40904.25</v>
      </c>
      <c r="T365" s="6">
        <f t="shared" si="22"/>
        <v>40905.25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9">
        <f t="shared" si="23"/>
        <v>1616.3333333333333</v>
      </c>
      <c r="G366" t="s">
        <v>20</v>
      </c>
      <c r="H366">
        <v>186</v>
      </c>
      <c r="I366" t="s">
        <v>21</v>
      </c>
      <c r="J366" t="s">
        <v>22</v>
      </c>
      <c r="K366">
        <v>1520229600</v>
      </c>
      <c r="L366">
        <v>1522818000</v>
      </c>
      <c r="M366" t="b">
        <v>0</v>
      </c>
      <c r="N366" t="b">
        <v>0</v>
      </c>
      <c r="O366" t="s">
        <v>60</v>
      </c>
      <c r="P366">
        <f t="shared" si="20"/>
        <v>78.209999999999994</v>
      </c>
      <c r="Q366" t="s">
        <v>2035</v>
      </c>
      <c r="R366" t="s">
        <v>2045</v>
      </c>
      <c r="S366" s="6">
        <f t="shared" si="21"/>
        <v>43164.25</v>
      </c>
      <c r="T366" s="6">
        <f t="shared" si="22"/>
        <v>43194.208333333328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9">
        <f t="shared" si="23"/>
        <v>733.4375</v>
      </c>
      <c r="G367" t="s">
        <v>20</v>
      </c>
      <c r="H367">
        <v>112</v>
      </c>
      <c r="I367" t="s">
        <v>26</v>
      </c>
      <c r="J367" t="s">
        <v>27</v>
      </c>
      <c r="K367">
        <v>1482991200</v>
      </c>
      <c r="L367">
        <v>1485324000</v>
      </c>
      <c r="M367" t="b">
        <v>0</v>
      </c>
      <c r="N367" t="b">
        <v>0</v>
      </c>
      <c r="O367" t="s">
        <v>33</v>
      </c>
      <c r="P367">
        <f t="shared" si="20"/>
        <v>104.78</v>
      </c>
      <c r="Q367" t="s">
        <v>2039</v>
      </c>
      <c r="R367" t="s">
        <v>2040</v>
      </c>
      <c r="S367" s="6">
        <f t="shared" si="21"/>
        <v>42733.25</v>
      </c>
      <c r="T367" s="6">
        <f t="shared" si="22"/>
        <v>42760.25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9">
        <f t="shared" si="23"/>
        <v>592.11111111111109</v>
      </c>
      <c r="G368" t="s">
        <v>20</v>
      </c>
      <c r="H368">
        <v>101</v>
      </c>
      <c r="I368" t="s">
        <v>21</v>
      </c>
      <c r="J368" t="s">
        <v>22</v>
      </c>
      <c r="K368">
        <v>1294034400</v>
      </c>
      <c r="L368">
        <v>1294120800</v>
      </c>
      <c r="M368" t="b">
        <v>0</v>
      </c>
      <c r="N368" t="b">
        <v>1</v>
      </c>
      <c r="O368" t="s">
        <v>33</v>
      </c>
      <c r="P368">
        <f t="shared" si="20"/>
        <v>105.52</v>
      </c>
      <c r="Q368" t="s">
        <v>2039</v>
      </c>
      <c r="R368" t="s">
        <v>2040</v>
      </c>
      <c r="S368" s="6">
        <f t="shared" si="21"/>
        <v>40546.25</v>
      </c>
      <c r="T368" s="6">
        <f t="shared" si="22"/>
        <v>40547.25</v>
      </c>
    </row>
    <row r="369" spans="1:20" x14ac:dyDescent="0.35">
      <c r="A369">
        <v>356</v>
      </c>
      <c r="B369" t="s">
        <v>764</v>
      </c>
      <c r="C369" s="3" t="s">
        <v>765</v>
      </c>
      <c r="D369">
        <v>9300</v>
      </c>
      <c r="E369">
        <v>3431</v>
      </c>
      <c r="F369" s="9">
        <f t="shared" si="23"/>
        <v>36.892473118279568</v>
      </c>
      <c r="G369" t="s">
        <v>14</v>
      </c>
      <c r="H369">
        <v>40</v>
      </c>
      <c r="I369" t="s">
        <v>107</v>
      </c>
      <c r="J369" t="s">
        <v>108</v>
      </c>
      <c r="K369">
        <v>1326520800</v>
      </c>
      <c r="L369">
        <v>1327298400</v>
      </c>
      <c r="M369" t="b">
        <v>0</v>
      </c>
      <c r="N369" t="b">
        <v>0</v>
      </c>
      <c r="O369" t="s">
        <v>33</v>
      </c>
      <c r="P369">
        <f t="shared" si="20"/>
        <v>85.78</v>
      </c>
      <c r="Q369" t="s">
        <v>2039</v>
      </c>
      <c r="R369" t="s">
        <v>2040</v>
      </c>
      <c r="S369" s="6">
        <f t="shared" si="21"/>
        <v>40922.25</v>
      </c>
      <c r="T369" s="6">
        <f t="shared" si="22"/>
        <v>40931.25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9">
        <f t="shared" si="23"/>
        <v>276.80769230769232</v>
      </c>
      <c r="G370" t="s">
        <v>20</v>
      </c>
      <c r="H370">
        <v>206</v>
      </c>
      <c r="I370" t="s">
        <v>40</v>
      </c>
      <c r="J370" t="s">
        <v>41</v>
      </c>
      <c r="K370">
        <v>1286946000</v>
      </c>
      <c r="L370">
        <v>1288933200</v>
      </c>
      <c r="M370" t="b">
        <v>0</v>
      </c>
      <c r="N370" t="b">
        <v>1</v>
      </c>
      <c r="O370" t="s">
        <v>42</v>
      </c>
      <c r="P370">
        <f t="shared" si="20"/>
        <v>69.87</v>
      </c>
      <c r="Q370" t="s">
        <v>2041</v>
      </c>
      <c r="R370" t="s">
        <v>2042</v>
      </c>
      <c r="S370" s="6">
        <f t="shared" si="21"/>
        <v>40464.208333333336</v>
      </c>
      <c r="T370" s="6">
        <f t="shared" si="22"/>
        <v>40487.208333333336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9">
        <f t="shared" si="23"/>
        <v>273.01851851851853</v>
      </c>
      <c r="G371" t="s">
        <v>20</v>
      </c>
      <c r="H371">
        <v>154</v>
      </c>
      <c r="I371" t="s">
        <v>21</v>
      </c>
      <c r="J371" t="s">
        <v>22</v>
      </c>
      <c r="K371">
        <v>1359871200</v>
      </c>
      <c r="L371">
        <v>1363237200</v>
      </c>
      <c r="M371" t="b">
        <v>0</v>
      </c>
      <c r="N371" t="b">
        <v>1</v>
      </c>
      <c r="O371" t="s">
        <v>269</v>
      </c>
      <c r="P371">
        <f t="shared" si="20"/>
        <v>95.73</v>
      </c>
      <c r="Q371" t="s">
        <v>2041</v>
      </c>
      <c r="R371" t="s">
        <v>2060</v>
      </c>
      <c r="S371" s="6">
        <f t="shared" si="21"/>
        <v>41308.25</v>
      </c>
      <c r="T371" s="6">
        <f t="shared" si="22"/>
        <v>41347.208333333336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9">
        <f t="shared" si="23"/>
        <v>159.36331255565449</v>
      </c>
      <c r="G372" t="s">
        <v>20</v>
      </c>
      <c r="H372">
        <v>5966</v>
      </c>
      <c r="I372" t="s">
        <v>21</v>
      </c>
      <c r="J372" t="s">
        <v>22</v>
      </c>
      <c r="K372">
        <v>1555304400</v>
      </c>
      <c r="L372">
        <v>1555822800</v>
      </c>
      <c r="M372" t="b">
        <v>0</v>
      </c>
      <c r="N372" t="b">
        <v>0</v>
      </c>
      <c r="O372" t="s">
        <v>33</v>
      </c>
      <c r="P372">
        <f t="shared" si="20"/>
        <v>30</v>
      </c>
      <c r="Q372" t="s">
        <v>2039</v>
      </c>
      <c r="R372" t="s">
        <v>2040</v>
      </c>
      <c r="S372" s="6">
        <f t="shared" si="21"/>
        <v>43570.208333333328</v>
      </c>
      <c r="T372" s="6">
        <f t="shared" si="22"/>
        <v>43576.208333333328</v>
      </c>
    </row>
    <row r="373" spans="1:20" x14ac:dyDescent="0.35">
      <c r="A373">
        <v>789</v>
      </c>
      <c r="B373" t="s">
        <v>1613</v>
      </c>
      <c r="C373" s="3" t="s">
        <v>1614</v>
      </c>
      <c r="D373">
        <v>9000</v>
      </c>
      <c r="E373">
        <v>3351</v>
      </c>
      <c r="F373" s="9">
        <f t="shared" si="23"/>
        <v>37.233333333333334</v>
      </c>
      <c r="G373" t="s">
        <v>14</v>
      </c>
      <c r="H373">
        <v>45</v>
      </c>
      <c r="I373" t="s">
        <v>21</v>
      </c>
      <c r="J373" t="s">
        <v>22</v>
      </c>
      <c r="K373">
        <v>1401166800</v>
      </c>
      <c r="L373">
        <v>1404363600</v>
      </c>
      <c r="M373" t="b">
        <v>0</v>
      </c>
      <c r="N373" t="b">
        <v>0</v>
      </c>
      <c r="O373" t="s">
        <v>33</v>
      </c>
      <c r="P373">
        <f t="shared" si="20"/>
        <v>74.47</v>
      </c>
      <c r="Q373" t="s">
        <v>2039</v>
      </c>
      <c r="R373" t="s">
        <v>2040</v>
      </c>
      <c r="S373" s="6">
        <f t="shared" si="21"/>
        <v>41786.208333333336</v>
      </c>
      <c r="T373" s="6">
        <f t="shared" si="22"/>
        <v>41823.208333333336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9">
        <f t="shared" si="23"/>
        <v>1591.5555555555557</v>
      </c>
      <c r="G374" t="s">
        <v>20</v>
      </c>
      <c r="H374">
        <v>169</v>
      </c>
      <c r="I374" t="s">
        <v>21</v>
      </c>
      <c r="J374" t="s">
        <v>22</v>
      </c>
      <c r="K374">
        <v>1420696800</v>
      </c>
      <c r="L374">
        <v>1422424800</v>
      </c>
      <c r="M374" t="b">
        <v>0</v>
      </c>
      <c r="N374" t="b">
        <v>1</v>
      </c>
      <c r="O374" t="s">
        <v>42</v>
      </c>
      <c r="P374">
        <f t="shared" si="20"/>
        <v>84.76</v>
      </c>
      <c r="Q374" t="s">
        <v>2041</v>
      </c>
      <c r="R374" t="s">
        <v>2042</v>
      </c>
      <c r="S374" s="6">
        <f t="shared" si="21"/>
        <v>42012.25</v>
      </c>
      <c r="T374" s="6">
        <f t="shared" si="22"/>
        <v>42032.25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9">
        <f t="shared" si="23"/>
        <v>730.18222222222221</v>
      </c>
      <c r="G375" t="s">
        <v>20</v>
      </c>
      <c r="H375">
        <v>2106</v>
      </c>
      <c r="I375" t="s">
        <v>21</v>
      </c>
      <c r="J375" t="s">
        <v>22</v>
      </c>
      <c r="K375">
        <v>1502946000</v>
      </c>
      <c r="L375">
        <v>1503637200</v>
      </c>
      <c r="M375" t="b">
        <v>0</v>
      </c>
      <c r="N375" t="b">
        <v>0</v>
      </c>
      <c r="O375" t="s">
        <v>33</v>
      </c>
      <c r="P375">
        <f t="shared" si="20"/>
        <v>78.010000000000005</v>
      </c>
      <c r="Q375" t="s">
        <v>2039</v>
      </c>
      <c r="R375" t="s">
        <v>2040</v>
      </c>
      <c r="S375" s="6">
        <f t="shared" si="21"/>
        <v>42964.208333333328</v>
      </c>
      <c r="T375" s="6">
        <f t="shared" si="22"/>
        <v>42972.208333333328</v>
      </c>
    </row>
    <row r="376" spans="1:20" x14ac:dyDescent="0.35">
      <c r="A376">
        <v>878</v>
      </c>
      <c r="B376" t="s">
        <v>1788</v>
      </c>
      <c r="C376" s="3" t="s">
        <v>1789</v>
      </c>
      <c r="D376">
        <v>2700</v>
      </c>
      <c r="E376">
        <v>1012</v>
      </c>
      <c r="F376" s="9">
        <f t="shared" si="23"/>
        <v>37.481481481481481</v>
      </c>
      <c r="G376" t="s">
        <v>14</v>
      </c>
      <c r="H376">
        <v>12</v>
      </c>
      <c r="I376" t="s">
        <v>107</v>
      </c>
      <c r="J376" t="s">
        <v>108</v>
      </c>
      <c r="K376">
        <v>1579068000</v>
      </c>
      <c r="L376">
        <v>1581141600</v>
      </c>
      <c r="M376" t="b">
        <v>0</v>
      </c>
      <c r="N376" t="b">
        <v>0</v>
      </c>
      <c r="O376" t="s">
        <v>148</v>
      </c>
      <c r="P376">
        <f t="shared" si="20"/>
        <v>84.33</v>
      </c>
      <c r="Q376" t="s">
        <v>2035</v>
      </c>
      <c r="R376" t="s">
        <v>2057</v>
      </c>
      <c r="S376" s="6">
        <f t="shared" si="21"/>
        <v>43845.25</v>
      </c>
      <c r="T376" s="6">
        <f t="shared" si="22"/>
        <v>43869.25</v>
      </c>
    </row>
    <row r="377" spans="1:20" x14ac:dyDescent="0.35">
      <c r="A377">
        <v>83</v>
      </c>
      <c r="B377" t="s">
        <v>215</v>
      </c>
      <c r="C377" s="3" t="s">
        <v>216</v>
      </c>
      <c r="D377">
        <v>106400</v>
      </c>
      <c r="E377">
        <v>39996</v>
      </c>
      <c r="F377" s="9">
        <f t="shared" si="23"/>
        <v>37.590225563909776</v>
      </c>
      <c r="G377" t="s">
        <v>14</v>
      </c>
      <c r="H377">
        <v>1000</v>
      </c>
      <c r="I377" t="s">
        <v>21</v>
      </c>
      <c r="J377" t="s">
        <v>22</v>
      </c>
      <c r="K377">
        <v>1469682000</v>
      </c>
      <c r="L377">
        <v>1471582800</v>
      </c>
      <c r="M377" t="b">
        <v>0</v>
      </c>
      <c r="N377" t="b">
        <v>0</v>
      </c>
      <c r="O377" t="s">
        <v>50</v>
      </c>
      <c r="P377">
        <f t="shared" si="20"/>
        <v>40</v>
      </c>
      <c r="Q377" t="s">
        <v>2035</v>
      </c>
      <c r="R377" t="s">
        <v>2043</v>
      </c>
      <c r="S377" s="6">
        <f t="shared" si="21"/>
        <v>42579.208333333328</v>
      </c>
      <c r="T377" s="6">
        <f t="shared" si="22"/>
        <v>42601.208333333328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9">
        <f t="shared" si="23"/>
        <v>361.02941176470586</v>
      </c>
      <c r="G378" t="s">
        <v>20</v>
      </c>
      <c r="H378">
        <v>131</v>
      </c>
      <c r="I378" t="s">
        <v>21</v>
      </c>
      <c r="J378" t="s">
        <v>22</v>
      </c>
      <c r="K378">
        <v>1404622800</v>
      </c>
      <c r="L378">
        <v>1405141200</v>
      </c>
      <c r="M378" t="b">
        <v>0</v>
      </c>
      <c r="N378" t="b">
        <v>0</v>
      </c>
      <c r="O378" t="s">
        <v>23</v>
      </c>
      <c r="P378">
        <f t="shared" si="20"/>
        <v>93.7</v>
      </c>
      <c r="Q378" t="s">
        <v>2035</v>
      </c>
      <c r="R378" t="s">
        <v>2036</v>
      </c>
      <c r="S378" s="6">
        <f t="shared" si="21"/>
        <v>41826.208333333336</v>
      </c>
      <c r="T378" s="6">
        <f t="shared" si="22"/>
        <v>41832.208333333336</v>
      </c>
    </row>
    <row r="379" spans="1:20" x14ac:dyDescent="0.35">
      <c r="A379">
        <v>538</v>
      </c>
      <c r="B379" t="s">
        <v>1121</v>
      </c>
      <c r="C379" s="3" t="s">
        <v>1122</v>
      </c>
      <c r="D379">
        <v>151300</v>
      </c>
      <c r="E379">
        <v>57034</v>
      </c>
      <c r="F379" s="9">
        <f t="shared" si="23"/>
        <v>37.695968274950431</v>
      </c>
      <c r="G379" t="s">
        <v>14</v>
      </c>
      <c r="H379">
        <v>1296</v>
      </c>
      <c r="I379" t="s">
        <v>21</v>
      </c>
      <c r="J379" t="s">
        <v>22</v>
      </c>
      <c r="K379">
        <v>1379826000</v>
      </c>
      <c r="L379">
        <v>1381208400</v>
      </c>
      <c r="M379" t="b">
        <v>0</v>
      </c>
      <c r="N379" t="b">
        <v>0</v>
      </c>
      <c r="O379" t="s">
        <v>292</v>
      </c>
      <c r="P379">
        <f t="shared" si="20"/>
        <v>44.01</v>
      </c>
      <c r="Q379" t="s">
        <v>2050</v>
      </c>
      <c r="R379" t="s">
        <v>2061</v>
      </c>
      <c r="S379" s="6">
        <f t="shared" si="21"/>
        <v>41539.208333333336</v>
      </c>
      <c r="T379" s="6">
        <f t="shared" si="22"/>
        <v>41555.208333333336</v>
      </c>
    </row>
    <row r="380" spans="1:20" x14ac:dyDescent="0.35">
      <c r="A380">
        <v>191</v>
      </c>
      <c r="B380" t="s">
        <v>434</v>
      </c>
      <c r="C380" s="3" t="s">
        <v>435</v>
      </c>
      <c r="D380">
        <v>8400</v>
      </c>
      <c r="E380">
        <v>3188</v>
      </c>
      <c r="F380" s="9">
        <f t="shared" si="23"/>
        <v>37.952380952380949</v>
      </c>
      <c r="G380" t="s">
        <v>14</v>
      </c>
      <c r="H380">
        <v>86</v>
      </c>
      <c r="I380" t="s">
        <v>107</v>
      </c>
      <c r="J380" t="s">
        <v>108</v>
      </c>
      <c r="K380">
        <v>1552366800</v>
      </c>
      <c r="L380">
        <v>1552626000</v>
      </c>
      <c r="M380" t="b">
        <v>0</v>
      </c>
      <c r="N380" t="b">
        <v>0</v>
      </c>
      <c r="O380" t="s">
        <v>33</v>
      </c>
      <c r="P380">
        <f t="shared" si="20"/>
        <v>37.07</v>
      </c>
      <c r="Q380" t="s">
        <v>2039</v>
      </c>
      <c r="R380" t="s">
        <v>2040</v>
      </c>
      <c r="S380" s="6">
        <f t="shared" si="21"/>
        <v>43536.208333333328</v>
      </c>
      <c r="T380" s="6">
        <f t="shared" si="22"/>
        <v>43539.208333333328</v>
      </c>
    </row>
    <row r="381" spans="1:20" x14ac:dyDescent="0.35">
      <c r="A381">
        <v>327</v>
      </c>
      <c r="B381" t="s">
        <v>706</v>
      </c>
      <c r="C381" s="3" t="s">
        <v>707</v>
      </c>
      <c r="D381">
        <v>2600</v>
      </c>
      <c r="E381">
        <v>1002</v>
      </c>
      <c r="F381" s="9">
        <f t="shared" si="23"/>
        <v>38.53846153846154</v>
      </c>
      <c r="G381" t="s">
        <v>14</v>
      </c>
      <c r="H381">
        <v>33</v>
      </c>
      <c r="I381" t="s">
        <v>21</v>
      </c>
      <c r="J381" t="s">
        <v>22</v>
      </c>
      <c r="K381">
        <v>1566968400</v>
      </c>
      <c r="L381">
        <v>1567314000</v>
      </c>
      <c r="M381" t="b">
        <v>0</v>
      </c>
      <c r="N381" t="b">
        <v>1</v>
      </c>
      <c r="O381" t="s">
        <v>33</v>
      </c>
      <c r="P381">
        <f t="shared" si="20"/>
        <v>30.36</v>
      </c>
      <c r="Q381" t="s">
        <v>2039</v>
      </c>
      <c r="R381" t="s">
        <v>2040</v>
      </c>
      <c r="S381" s="6">
        <f t="shared" si="21"/>
        <v>43705.208333333328</v>
      </c>
      <c r="T381" s="6">
        <f t="shared" si="22"/>
        <v>43709.208333333328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9">
        <f t="shared" si="23"/>
        <v>160.32</v>
      </c>
      <c r="G382" t="s">
        <v>20</v>
      </c>
      <c r="H382">
        <v>84</v>
      </c>
      <c r="I382" t="s">
        <v>21</v>
      </c>
      <c r="J382" t="s">
        <v>22</v>
      </c>
      <c r="K382">
        <v>1371963600</v>
      </c>
      <c r="L382">
        <v>1372395600</v>
      </c>
      <c r="M382" t="b">
        <v>0</v>
      </c>
      <c r="N382" t="b">
        <v>0</v>
      </c>
      <c r="O382" t="s">
        <v>33</v>
      </c>
      <c r="P382">
        <f t="shared" si="20"/>
        <v>47.71</v>
      </c>
      <c r="Q382" t="s">
        <v>2039</v>
      </c>
      <c r="R382" t="s">
        <v>2040</v>
      </c>
      <c r="S382" s="6">
        <f t="shared" si="21"/>
        <v>41448.208333333336</v>
      </c>
      <c r="T382" s="6">
        <f t="shared" si="22"/>
        <v>41453.208333333336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9">
        <f t="shared" si="23"/>
        <v>183.9433962264151</v>
      </c>
      <c r="G383" t="s">
        <v>20</v>
      </c>
      <c r="H383">
        <v>155</v>
      </c>
      <c r="I383" t="s">
        <v>21</v>
      </c>
      <c r="J383" t="s">
        <v>22</v>
      </c>
      <c r="K383">
        <v>1433739600</v>
      </c>
      <c r="L383">
        <v>1437714000</v>
      </c>
      <c r="M383" t="b">
        <v>0</v>
      </c>
      <c r="N383" t="b">
        <v>0</v>
      </c>
      <c r="O383" t="s">
        <v>33</v>
      </c>
      <c r="P383">
        <f t="shared" si="20"/>
        <v>62.9</v>
      </c>
      <c r="Q383" t="s">
        <v>2039</v>
      </c>
      <c r="R383" t="s">
        <v>2040</v>
      </c>
      <c r="S383" s="6">
        <f t="shared" si="21"/>
        <v>42163.208333333328</v>
      </c>
      <c r="T383" s="6">
        <f t="shared" si="22"/>
        <v>42209.208333333328</v>
      </c>
    </row>
    <row r="384" spans="1:20" x14ac:dyDescent="0.35">
      <c r="A384">
        <v>126</v>
      </c>
      <c r="B384" t="s">
        <v>303</v>
      </c>
      <c r="C384" s="3" t="s">
        <v>304</v>
      </c>
      <c r="D384">
        <v>180200</v>
      </c>
      <c r="E384">
        <v>69617</v>
      </c>
      <c r="F384" s="9">
        <f t="shared" si="23"/>
        <v>38.633185349611544</v>
      </c>
      <c r="G384" t="s">
        <v>14</v>
      </c>
      <c r="H384">
        <v>774</v>
      </c>
      <c r="I384" t="s">
        <v>21</v>
      </c>
      <c r="J384" t="s">
        <v>22</v>
      </c>
      <c r="K384">
        <v>1471150800</v>
      </c>
      <c r="L384">
        <v>1473570000</v>
      </c>
      <c r="M384" t="b">
        <v>0</v>
      </c>
      <c r="N384" t="b">
        <v>1</v>
      </c>
      <c r="O384" t="s">
        <v>33</v>
      </c>
      <c r="P384">
        <f t="shared" si="20"/>
        <v>89.94</v>
      </c>
      <c r="Q384" t="s">
        <v>2039</v>
      </c>
      <c r="R384" t="s">
        <v>2040</v>
      </c>
      <c r="S384" s="6">
        <f t="shared" si="21"/>
        <v>42596.208333333328</v>
      </c>
      <c r="T384" s="6">
        <f t="shared" si="22"/>
        <v>42624.208333333328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9">
        <f t="shared" si="23"/>
        <v>225.38095238095238</v>
      </c>
      <c r="G385" t="s">
        <v>20</v>
      </c>
      <c r="H385">
        <v>189</v>
      </c>
      <c r="I385" t="s">
        <v>21</v>
      </c>
      <c r="J385" t="s">
        <v>22</v>
      </c>
      <c r="K385">
        <v>1550037600</v>
      </c>
      <c r="L385">
        <v>1550556000</v>
      </c>
      <c r="M385" t="b">
        <v>0</v>
      </c>
      <c r="N385" t="b">
        <v>1</v>
      </c>
      <c r="O385" t="s">
        <v>17</v>
      </c>
      <c r="P385">
        <f t="shared" si="20"/>
        <v>75.13</v>
      </c>
      <c r="Q385" t="s">
        <v>2033</v>
      </c>
      <c r="R385" t="s">
        <v>2034</v>
      </c>
      <c r="S385" s="6">
        <f t="shared" si="21"/>
        <v>43509.25</v>
      </c>
      <c r="T385" s="6">
        <f t="shared" si="22"/>
        <v>43515.25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9">
        <f t="shared" si="23"/>
        <v>172.00961538461539</v>
      </c>
      <c r="G386" t="s">
        <v>20</v>
      </c>
      <c r="H386">
        <v>4799</v>
      </c>
      <c r="I386" t="s">
        <v>21</v>
      </c>
      <c r="J386" t="s">
        <v>22</v>
      </c>
      <c r="K386">
        <v>1486706400</v>
      </c>
      <c r="L386">
        <v>1489039200</v>
      </c>
      <c r="M386" t="b">
        <v>1</v>
      </c>
      <c r="N386" t="b">
        <v>1</v>
      </c>
      <c r="O386" t="s">
        <v>42</v>
      </c>
      <c r="P386">
        <f t="shared" ref="P386:P449" si="24">IF(E386=0, 0, ROUND(E386/H386,2))</f>
        <v>41</v>
      </c>
      <c r="Q386" t="s">
        <v>2041</v>
      </c>
      <c r="R386" t="s">
        <v>2042</v>
      </c>
      <c r="S386" s="6">
        <f t="shared" ref="S386:S449" si="25">(((K386/60)/60)/24)+DATE(1970,1,1)</f>
        <v>42776.25</v>
      </c>
      <c r="T386" s="6">
        <f t="shared" ref="T386:T449" si="26">(((L386/60)/60)/24)+DATE(1970,1,1)</f>
        <v>42803.25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9">
        <f t="shared" ref="F387:F450" si="27">100*E387/D387</f>
        <v>146.16709511568124</v>
      </c>
      <c r="G387" t="s">
        <v>20</v>
      </c>
      <c r="H387">
        <v>1137</v>
      </c>
      <c r="I387" t="s">
        <v>21</v>
      </c>
      <c r="J387" t="s">
        <v>22</v>
      </c>
      <c r="K387">
        <v>1553835600</v>
      </c>
      <c r="L387">
        <v>1556600400</v>
      </c>
      <c r="M387" t="b">
        <v>0</v>
      </c>
      <c r="N387" t="b">
        <v>0</v>
      </c>
      <c r="O387" t="s">
        <v>68</v>
      </c>
      <c r="P387">
        <f t="shared" si="24"/>
        <v>50.01</v>
      </c>
      <c r="Q387" t="s">
        <v>2047</v>
      </c>
      <c r="R387" t="s">
        <v>2048</v>
      </c>
      <c r="S387" s="6">
        <f t="shared" si="25"/>
        <v>43553.208333333328</v>
      </c>
      <c r="T387" s="6">
        <f t="shared" si="26"/>
        <v>43585.208333333328</v>
      </c>
    </row>
    <row r="388" spans="1:20" x14ac:dyDescent="0.35">
      <c r="A388">
        <v>881</v>
      </c>
      <c r="B388" t="s">
        <v>1794</v>
      </c>
      <c r="C388" s="3" t="s">
        <v>1795</v>
      </c>
      <c r="D388">
        <v>81300</v>
      </c>
      <c r="E388">
        <v>31665</v>
      </c>
      <c r="F388" s="9">
        <f t="shared" si="27"/>
        <v>38.948339483394832</v>
      </c>
      <c r="G388" t="s">
        <v>14</v>
      </c>
      <c r="H388">
        <v>452</v>
      </c>
      <c r="I388" t="s">
        <v>21</v>
      </c>
      <c r="J388" t="s">
        <v>22</v>
      </c>
      <c r="K388">
        <v>1436418000</v>
      </c>
      <c r="L388">
        <v>1438923600</v>
      </c>
      <c r="M388" t="b">
        <v>0</v>
      </c>
      <c r="N388" t="b">
        <v>1</v>
      </c>
      <c r="O388" t="s">
        <v>33</v>
      </c>
      <c r="P388">
        <f t="shared" si="24"/>
        <v>70.06</v>
      </c>
      <c r="Q388" t="s">
        <v>2039</v>
      </c>
      <c r="R388" t="s">
        <v>2040</v>
      </c>
      <c r="S388" s="6">
        <f t="shared" si="25"/>
        <v>42194.208333333328</v>
      </c>
      <c r="T388" s="6">
        <f t="shared" si="26"/>
        <v>42223.208333333328</v>
      </c>
    </row>
    <row r="389" spans="1:20" x14ac:dyDescent="0.35">
      <c r="A389">
        <v>472</v>
      </c>
      <c r="B389" t="s">
        <v>991</v>
      </c>
      <c r="C389" s="3" t="s">
        <v>992</v>
      </c>
      <c r="D389">
        <v>153800</v>
      </c>
      <c r="E389">
        <v>60342</v>
      </c>
      <c r="F389" s="9">
        <f t="shared" si="27"/>
        <v>39.234070221066318</v>
      </c>
      <c r="G389" t="s">
        <v>14</v>
      </c>
      <c r="H389">
        <v>575</v>
      </c>
      <c r="I389" t="s">
        <v>21</v>
      </c>
      <c r="J389" t="s">
        <v>22</v>
      </c>
      <c r="K389">
        <v>1552280400</v>
      </c>
      <c r="L389">
        <v>1556946000</v>
      </c>
      <c r="M389" t="b">
        <v>0</v>
      </c>
      <c r="N389" t="b">
        <v>0</v>
      </c>
      <c r="O389" t="s">
        <v>23</v>
      </c>
      <c r="P389">
        <f t="shared" si="24"/>
        <v>104.94</v>
      </c>
      <c r="Q389" t="s">
        <v>2035</v>
      </c>
      <c r="R389" t="s">
        <v>2036</v>
      </c>
      <c r="S389" s="6">
        <f t="shared" si="25"/>
        <v>43535.208333333328</v>
      </c>
      <c r="T389" s="6">
        <f t="shared" si="26"/>
        <v>43589.208333333328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9">
        <f t="shared" si="27"/>
        <v>11.270034843205575</v>
      </c>
      <c r="G390" t="s">
        <v>74</v>
      </c>
      <c r="H390">
        <v>145</v>
      </c>
      <c r="I390" t="s">
        <v>98</v>
      </c>
      <c r="J390" t="s">
        <v>99</v>
      </c>
      <c r="K390">
        <v>1325656800</v>
      </c>
      <c r="L390">
        <v>1325829600</v>
      </c>
      <c r="M390" t="b">
        <v>0</v>
      </c>
      <c r="N390" t="b">
        <v>0</v>
      </c>
      <c r="O390" t="s">
        <v>60</v>
      </c>
      <c r="P390">
        <f t="shared" si="24"/>
        <v>89.23</v>
      </c>
      <c r="Q390" t="s">
        <v>2035</v>
      </c>
      <c r="R390" t="s">
        <v>2045</v>
      </c>
      <c r="S390" s="6">
        <f t="shared" si="25"/>
        <v>40912.25</v>
      </c>
      <c r="T390" s="6">
        <f t="shared" si="26"/>
        <v>40914.25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9">
        <f t="shared" si="27"/>
        <v>122.11084337349398</v>
      </c>
      <c r="G391" t="s">
        <v>20</v>
      </c>
      <c r="H391">
        <v>1152</v>
      </c>
      <c r="I391" t="s">
        <v>21</v>
      </c>
      <c r="J391" t="s">
        <v>22</v>
      </c>
      <c r="K391">
        <v>1288242000</v>
      </c>
      <c r="L391">
        <v>1290578400</v>
      </c>
      <c r="M391" t="b">
        <v>0</v>
      </c>
      <c r="N391" t="b">
        <v>0</v>
      </c>
      <c r="O391" t="s">
        <v>33</v>
      </c>
      <c r="P391">
        <f t="shared" si="24"/>
        <v>87.98</v>
      </c>
      <c r="Q391" t="s">
        <v>2039</v>
      </c>
      <c r="R391" t="s">
        <v>2040</v>
      </c>
      <c r="S391" s="6">
        <f t="shared" si="25"/>
        <v>40479.208333333336</v>
      </c>
      <c r="T391" s="6">
        <f t="shared" si="26"/>
        <v>40506.25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9">
        <f t="shared" si="27"/>
        <v>186.54166666666666</v>
      </c>
      <c r="G392" t="s">
        <v>20</v>
      </c>
      <c r="H392">
        <v>50</v>
      </c>
      <c r="I392" t="s">
        <v>21</v>
      </c>
      <c r="J392" t="s">
        <v>22</v>
      </c>
      <c r="K392">
        <v>1379048400</v>
      </c>
      <c r="L392">
        <v>1380344400</v>
      </c>
      <c r="M392" t="b">
        <v>0</v>
      </c>
      <c r="N392" t="b">
        <v>0</v>
      </c>
      <c r="O392" t="s">
        <v>122</v>
      </c>
      <c r="P392">
        <f t="shared" si="24"/>
        <v>89.54</v>
      </c>
      <c r="Q392" t="s">
        <v>2054</v>
      </c>
      <c r="R392" t="s">
        <v>2055</v>
      </c>
      <c r="S392" s="6">
        <f t="shared" si="25"/>
        <v>41530.208333333336</v>
      </c>
      <c r="T392" s="6">
        <f t="shared" si="26"/>
        <v>41545.208333333336</v>
      </c>
    </row>
    <row r="393" spans="1:20" x14ac:dyDescent="0.35">
      <c r="A393">
        <v>387</v>
      </c>
      <c r="B393" t="s">
        <v>826</v>
      </c>
      <c r="C393" s="3" t="s">
        <v>827</v>
      </c>
      <c r="D393">
        <v>109000</v>
      </c>
      <c r="E393">
        <v>42795</v>
      </c>
      <c r="F393" s="9">
        <f t="shared" si="27"/>
        <v>39.261467889908253</v>
      </c>
      <c r="G393" t="s">
        <v>14</v>
      </c>
      <c r="H393">
        <v>424</v>
      </c>
      <c r="I393" t="s">
        <v>21</v>
      </c>
      <c r="J393" t="s">
        <v>22</v>
      </c>
      <c r="K393">
        <v>1339477200</v>
      </c>
      <c r="L393">
        <v>1339909200</v>
      </c>
      <c r="M393" t="b">
        <v>0</v>
      </c>
      <c r="N393" t="b">
        <v>0</v>
      </c>
      <c r="O393" t="s">
        <v>65</v>
      </c>
      <c r="P393">
        <f t="shared" si="24"/>
        <v>100.93</v>
      </c>
      <c r="Q393" t="s">
        <v>2037</v>
      </c>
      <c r="R393" t="s">
        <v>2046</v>
      </c>
      <c r="S393" s="6">
        <f t="shared" si="25"/>
        <v>41072.208333333336</v>
      </c>
      <c r="T393" s="6">
        <f t="shared" si="26"/>
        <v>41077.208333333336</v>
      </c>
    </row>
    <row r="394" spans="1:20" ht="31" x14ac:dyDescent="0.35">
      <c r="A394">
        <v>507</v>
      </c>
      <c r="B394" t="s">
        <v>1061</v>
      </c>
      <c r="C394" s="3" t="s">
        <v>1062</v>
      </c>
      <c r="D394">
        <v>2100</v>
      </c>
      <c r="E394">
        <v>837</v>
      </c>
      <c r="F394" s="9">
        <f t="shared" si="27"/>
        <v>39.857142857142854</v>
      </c>
      <c r="G394" t="s">
        <v>14</v>
      </c>
      <c r="H394">
        <v>19</v>
      </c>
      <c r="I394" t="s">
        <v>21</v>
      </c>
      <c r="J394" t="s">
        <v>22</v>
      </c>
      <c r="K394">
        <v>1365483600</v>
      </c>
      <c r="L394">
        <v>1369717200</v>
      </c>
      <c r="M394" t="b">
        <v>0</v>
      </c>
      <c r="N394" t="b">
        <v>1</v>
      </c>
      <c r="O394" t="s">
        <v>28</v>
      </c>
      <c r="P394">
        <f t="shared" si="24"/>
        <v>44.05</v>
      </c>
      <c r="Q394" t="s">
        <v>2037</v>
      </c>
      <c r="R394" t="s">
        <v>2038</v>
      </c>
      <c r="S394" s="6">
        <f t="shared" si="25"/>
        <v>41373.208333333336</v>
      </c>
      <c r="T394" s="6">
        <f t="shared" si="26"/>
        <v>41422.208333333336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9">
        <f t="shared" si="27"/>
        <v>228.96178343949043</v>
      </c>
      <c r="G395" t="s">
        <v>20</v>
      </c>
      <c r="H395">
        <v>3059</v>
      </c>
      <c r="I395" t="s">
        <v>15</v>
      </c>
      <c r="J395" t="s">
        <v>16</v>
      </c>
      <c r="K395">
        <v>1500267600</v>
      </c>
      <c r="L395">
        <v>1500354000</v>
      </c>
      <c r="M395" t="b">
        <v>0</v>
      </c>
      <c r="N395" t="b">
        <v>0</v>
      </c>
      <c r="O395" t="s">
        <v>159</v>
      </c>
      <c r="P395">
        <f t="shared" si="24"/>
        <v>47</v>
      </c>
      <c r="Q395" t="s">
        <v>2035</v>
      </c>
      <c r="R395" t="s">
        <v>2058</v>
      </c>
      <c r="S395" s="6">
        <f t="shared" si="25"/>
        <v>42933.208333333328</v>
      </c>
      <c r="T395" s="6">
        <f t="shared" si="26"/>
        <v>42934.208333333328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9">
        <f t="shared" si="27"/>
        <v>469.375</v>
      </c>
      <c r="G396" t="s">
        <v>20</v>
      </c>
      <c r="H396">
        <v>34</v>
      </c>
      <c r="I396" t="s">
        <v>21</v>
      </c>
      <c r="J396" t="s">
        <v>22</v>
      </c>
      <c r="K396">
        <v>1375074000</v>
      </c>
      <c r="L396">
        <v>1375938000</v>
      </c>
      <c r="M396" t="b">
        <v>0</v>
      </c>
      <c r="N396" t="b">
        <v>1</v>
      </c>
      <c r="O396" t="s">
        <v>42</v>
      </c>
      <c r="P396">
        <f t="shared" si="24"/>
        <v>110.44</v>
      </c>
      <c r="Q396" t="s">
        <v>2041</v>
      </c>
      <c r="R396" t="s">
        <v>2042</v>
      </c>
      <c r="S396" s="6">
        <f t="shared" si="25"/>
        <v>41484.208333333336</v>
      </c>
      <c r="T396" s="6">
        <f t="shared" si="26"/>
        <v>41494.208333333336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9">
        <f t="shared" si="27"/>
        <v>130.11267605633802</v>
      </c>
      <c r="G397" t="s">
        <v>20</v>
      </c>
      <c r="H397">
        <v>220</v>
      </c>
      <c r="I397" t="s">
        <v>21</v>
      </c>
      <c r="J397" t="s">
        <v>22</v>
      </c>
      <c r="K397">
        <v>1323324000</v>
      </c>
      <c r="L397">
        <v>1323410400</v>
      </c>
      <c r="M397" t="b">
        <v>1</v>
      </c>
      <c r="N397" t="b">
        <v>0</v>
      </c>
      <c r="O397" t="s">
        <v>33</v>
      </c>
      <c r="P397">
        <f t="shared" si="24"/>
        <v>41.99</v>
      </c>
      <c r="Q397" t="s">
        <v>2039</v>
      </c>
      <c r="R397" t="s">
        <v>2040</v>
      </c>
      <c r="S397" s="6">
        <f t="shared" si="25"/>
        <v>40885.25</v>
      </c>
      <c r="T397" s="6">
        <f t="shared" si="26"/>
        <v>40886.25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9">
        <f t="shared" si="27"/>
        <v>167.05422993492408</v>
      </c>
      <c r="G398" t="s">
        <v>20</v>
      </c>
      <c r="H398">
        <v>1604</v>
      </c>
      <c r="I398" t="s">
        <v>26</v>
      </c>
      <c r="J398" t="s">
        <v>27</v>
      </c>
      <c r="K398">
        <v>1538715600</v>
      </c>
      <c r="L398">
        <v>1539406800</v>
      </c>
      <c r="M398" t="b">
        <v>0</v>
      </c>
      <c r="N398" t="b">
        <v>0</v>
      </c>
      <c r="O398" t="s">
        <v>53</v>
      </c>
      <c r="P398">
        <f t="shared" si="24"/>
        <v>48.01</v>
      </c>
      <c r="Q398" t="s">
        <v>2041</v>
      </c>
      <c r="R398" t="s">
        <v>2044</v>
      </c>
      <c r="S398" s="6">
        <f t="shared" si="25"/>
        <v>43378.208333333328</v>
      </c>
      <c r="T398" s="6">
        <f t="shared" si="26"/>
        <v>43386.208333333328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9">
        <f t="shared" si="27"/>
        <v>173.8641975308642</v>
      </c>
      <c r="G399" t="s">
        <v>20</v>
      </c>
      <c r="H399">
        <v>454</v>
      </c>
      <c r="I399" t="s">
        <v>21</v>
      </c>
      <c r="J399" t="s">
        <v>22</v>
      </c>
      <c r="K399">
        <v>1369285200</v>
      </c>
      <c r="L399">
        <v>1369803600</v>
      </c>
      <c r="M399" t="b">
        <v>0</v>
      </c>
      <c r="N399" t="b">
        <v>0</v>
      </c>
      <c r="O399" t="s">
        <v>23</v>
      </c>
      <c r="P399">
        <f t="shared" si="24"/>
        <v>31.02</v>
      </c>
      <c r="Q399" t="s">
        <v>2035</v>
      </c>
      <c r="R399" t="s">
        <v>2036</v>
      </c>
      <c r="S399" s="6">
        <f t="shared" si="25"/>
        <v>41417.208333333336</v>
      </c>
      <c r="T399" s="6">
        <f t="shared" si="26"/>
        <v>41423.208333333336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9">
        <f t="shared" si="27"/>
        <v>717.76470588235293</v>
      </c>
      <c r="G400" t="s">
        <v>20</v>
      </c>
      <c r="H400">
        <v>123</v>
      </c>
      <c r="I400" t="s">
        <v>107</v>
      </c>
      <c r="J400" t="s">
        <v>108</v>
      </c>
      <c r="K400">
        <v>1525755600</v>
      </c>
      <c r="L400">
        <v>1525928400</v>
      </c>
      <c r="M400" t="b">
        <v>0</v>
      </c>
      <c r="N400" t="b">
        <v>1</v>
      </c>
      <c r="O400" t="s">
        <v>71</v>
      </c>
      <c r="P400">
        <f t="shared" si="24"/>
        <v>99.2</v>
      </c>
      <c r="Q400" t="s">
        <v>2041</v>
      </c>
      <c r="R400" t="s">
        <v>2049</v>
      </c>
      <c r="S400" s="6">
        <f t="shared" si="25"/>
        <v>43228.208333333328</v>
      </c>
      <c r="T400" s="6">
        <f t="shared" si="26"/>
        <v>43230.208333333328</v>
      </c>
    </row>
    <row r="401" spans="1:20" x14ac:dyDescent="0.35">
      <c r="A401">
        <v>980</v>
      </c>
      <c r="B401" t="s">
        <v>1988</v>
      </c>
      <c r="C401" s="3" t="s">
        <v>1989</v>
      </c>
      <c r="D401">
        <v>195200</v>
      </c>
      <c r="E401">
        <v>78630</v>
      </c>
      <c r="F401" s="9">
        <f t="shared" si="27"/>
        <v>40.281762295081968</v>
      </c>
      <c r="G401" t="s">
        <v>14</v>
      </c>
      <c r="H401">
        <v>742</v>
      </c>
      <c r="I401" t="s">
        <v>21</v>
      </c>
      <c r="J401" t="s">
        <v>22</v>
      </c>
      <c r="K401">
        <v>1446181200</v>
      </c>
      <c r="L401">
        <v>1446616800</v>
      </c>
      <c r="M401" t="b">
        <v>1</v>
      </c>
      <c r="N401" t="b">
        <v>0</v>
      </c>
      <c r="O401" t="s">
        <v>68</v>
      </c>
      <c r="P401">
        <f t="shared" si="24"/>
        <v>105.97</v>
      </c>
      <c r="Q401" t="s">
        <v>2047</v>
      </c>
      <c r="R401" t="s">
        <v>2048</v>
      </c>
      <c r="S401" s="6">
        <f t="shared" si="25"/>
        <v>42307.208333333328</v>
      </c>
      <c r="T401" s="6">
        <f t="shared" si="26"/>
        <v>42312.25</v>
      </c>
    </row>
    <row r="402" spans="1:20" ht="31" x14ac:dyDescent="0.35">
      <c r="A402">
        <v>986</v>
      </c>
      <c r="B402" t="s">
        <v>2000</v>
      </c>
      <c r="C402" s="3" t="s">
        <v>2001</v>
      </c>
      <c r="D402">
        <v>7800</v>
      </c>
      <c r="E402">
        <v>3144</v>
      </c>
      <c r="F402" s="9">
        <f t="shared" si="27"/>
        <v>40.307692307692307</v>
      </c>
      <c r="G402" t="s">
        <v>14</v>
      </c>
      <c r="H402">
        <v>92</v>
      </c>
      <c r="I402" t="s">
        <v>21</v>
      </c>
      <c r="J402" t="s">
        <v>22</v>
      </c>
      <c r="K402">
        <v>1301979600</v>
      </c>
      <c r="L402">
        <v>1303189200</v>
      </c>
      <c r="M402" t="b">
        <v>0</v>
      </c>
      <c r="N402" t="b">
        <v>0</v>
      </c>
      <c r="O402" t="s">
        <v>23</v>
      </c>
      <c r="P402">
        <f t="shared" si="24"/>
        <v>34.17</v>
      </c>
      <c r="Q402" t="s">
        <v>2035</v>
      </c>
      <c r="R402" t="s">
        <v>2036</v>
      </c>
      <c r="S402" s="6">
        <f t="shared" si="25"/>
        <v>40638.208333333336</v>
      </c>
      <c r="T402" s="6">
        <f t="shared" si="26"/>
        <v>40652.208333333336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9">
        <f t="shared" si="27"/>
        <v>1530.2222222222222</v>
      </c>
      <c r="G403" t="s">
        <v>20</v>
      </c>
      <c r="H403">
        <v>299</v>
      </c>
      <c r="I403" t="s">
        <v>21</v>
      </c>
      <c r="J403" t="s">
        <v>22</v>
      </c>
      <c r="K403">
        <v>1572152400</v>
      </c>
      <c r="L403">
        <v>1572152400</v>
      </c>
      <c r="M403" t="b">
        <v>0</v>
      </c>
      <c r="N403" t="b">
        <v>0</v>
      </c>
      <c r="O403" t="s">
        <v>33</v>
      </c>
      <c r="P403">
        <f t="shared" si="24"/>
        <v>46.06</v>
      </c>
      <c r="Q403" t="s">
        <v>2039</v>
      </c>
      <c r="R403" t="s">
        <v>2040</v>
      </c>
      <c r="S403" s="6">
        <f t="shared" si="25"/>
        <v>43765.208333333328</v>
      </c>
      <c r="T403" s="6">
        <f t="shared" si="26"/>
        <v>43765.208333333328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9">
        <f t="shared" si="27"/>
        <v>40.356164383561641</v>
      </c>
      <c r="G404" t="s">
        <v>14</v>
      </c>
      <c r="H404">
        <v>40</v>
      </c>
      <c r="I404" t="s">
        <v>21</v>
      </c>
      <c r="J404" t="s">
        <v>22</v>
      </c>
      <c r="K404">
        <v>1325829600</v>
      </c>
      <c r="L404">
        <v>1329890400</v>
      </c>
      <c r="M404" t="b">
        <v>0</v>
      </c>
      <c r="N404" t="b">
        <v>1</v>
      </c>
      <c r="O404" t="s">
        <v>100</v>
      </c>
      <c r="P404">
        <f t="shared" si="24"/>
        <v>73.650000000000006</v>
      </c>
      <c r="Q404" t="s">
        <v>2041</v>
      </c>
      <c r="R404" t="s">
        <v>2052</v>
      </c>
      <c r="S404" s="6">
        <f t="shared" si="25"/>
        <v>40914.25</v>
      </c>
      <c r="T404" s="6">
        <f t="shared" si="26"/>
        <v>40961.25</v>
      </c>
    </row>
    <row r="405" spans="1:20" x14ac:dyDescent="0.35">
      <c r="A405">
        <v>379</v>
      </c>
      <c r="B405" t="s">
        <v>810</v>
      </c>
      <c r="C405" s="3" t="s">
        <v>811</v>
      </c>
      <c r="D405">
        <v>7200</v>
      </c>
      <c r="E405">
        <v>2912</v>
      </c>
      <c r="F405" s="9">
        <f t="shared" si="27"/>
        <v>40.444444444444443</v>
      </c>
      <c r="G405" t="s">
        <v>14</v>
      </c>
      <c r="H405">
        <v>44</v>
      </c>
      <c r="I405" t="s">
        <v>40</v>
      </c>
      <c r="J405" t="s">
        <v>41</v>
      </c>
      <c r="K405">
        <v>1319691600</v>
      </c>
      <c r="L405">
        <v>1320904800</v>
      </c>
      <c r="M405" t="b">
        <v>0</v>
      </c>
      <c r="N405" t="b">
        <v>0</v>
      </c>
      <c r="O405" t="s">
        <v>33</v>
      </c>
      <c r="P405">
        <f t="shared" si="24"/>
        <v>66.180000000000007</v>
      </c>
      <c r="Q405" t="s">
        <v>2039</v>
      </c>
      <c r="R405" t="s">
        <v>2040</v>
      </c>
      <c r="S405" s="6">
        <f t="shared" si="25"/>
        <v>40843.208333333336</v>
      </c>
      <c r="T405" s="6">
        <f t="shared" si="26"/>
        <v>40857.25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9">
        <f t="shared" si="27"/>
        <v>315.58486707566465</v>
      </c>
      <c r="G406" t="s">
        <v>20</v>
      </c>
      <c r="H406">
        <v>2237</v>
      </c>
      <c r="I406" t="s">
        <v>21</v>
      </c>
      <c r="J406" t="s">
        <v>22</v>
      </c>
      <c r="K406">
        <v>1510639200</v>
      </c>
      <c r="L406">
        <v>1510898400</v>
      </c>
      <c r="M406" t="b">
        <v>0</v>
      </c>
      <c r="N406" t="b">
        <v>0</v>
      </c>
      <c r="O406" t="s">
        <v>33</v>
      </c>
      <c r="P406">
        <f t="shared" si="24"/>
        <v>68.989999999999995</v>
      </c>
      <c r="Q406" t="s">
        <v>2039</v>
      </c>
      <c r="R406" t="s">
        <v>2040</v>
      </c>
      <c r="S406" s="6">
        <f t="shared" si="25"/>
        <v>43053.25</v>
      </c>
      <c r="T406" s="6">
        <f t="shared" si="26"/>
        <v>43056.25</v>
      </c>
    </row>
    <row r="407" spans="1:20" x14ac:dyDescent="0.35">
      <c r="A407">
        <v>424</v>
      </c>
      <c r="B407" t="s">
        <v>897</v>
      </c>
      <c r="C407" s="3" t="s">
        <v>898</v>
      </c>
      <c r="D407">
        <v>5100</v>
      </c>
      <c r="E407">
        <v>2064</v>
      </c>
      <c r="F407" s="9">
        <f t="shared" si="27"/>
        <v>40.470588235294116</v>
      </c>
      <c r="G407" t="s">
        <v>14</v>
      </c>
      <c r="H407">
        <v>83</v>
      </c>
      <c r="I407" t="s">
        <v>21</v>
      </c>
      <c r="J407" t="s">
        <v>22</v>
      </c>
      <c r="K407">
        <v>1524027600</v>
      </c>
      <c r="L407">
        <v>1524546000</v>
      </c>
      <c r="M407" t="b">
        <v>0</v>
      </c>
      <c r="N407" t="b">
        <v>0</v>
      </c>
      <c r="O407" t="s">
        <v>60</v>
      </c>
      <c r="P407">
        <f t="shared" si="24"/>
        <v>24.87</v>
      </c>
      <c r="Q407" t="s">
        <v>2035</v>
      </c>
      <c r="R407" t="s">
        <v>2045</v>
      </c>
      <c r="S407" s="6">
        <f t="shared" si="25"/>
        <v>43208.208333333328</v>
      </c>
      <c r="T407" s="6">
        <f t="shared" si="26"/>
        <v>43214.208333333328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9">
        <f t="shared" si="27"/>
        <v>182.14503816793894</v>
      </c>
      <c r="G408" t="s">
        <v>20</v>
      </c>
      <c r="H408">
        <v>645</v>
      </c>
      <c r="I408" t="s">
        <v>21</v>
      </c>
      <c r="J408" t="s">
        <v>22</v>
      </c>
      <c r="K408">
        <v>1359525600</v>
      </c>
      <c r="L408">
        <v>1360562400</v>
      </c>
      <c r="M408" t="b">
        <v>1</v>
      </c>
      <c r="N408" t="b">
        <v>0</v>
      </c>
      <c r="O408" t="s">
        <v>42</v>
      </c>
      <c r="P408">
        <f t="shared" si="24"/>
        <v>110.98</v>
      </c>
      <c r="Q408" t="s">
        <v>2041</v>
      </c>
      <c r="R408" t="s">
        <v>2042</v>
      </c>
      <c r="S408" s="6">
        <f t="shared" si="25"/>
        <v>41304.25</v>
      </c>
      <c r="T408" s="6">
        <f t="shared" si="26"/>
        <v>41316.25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9">
        <f t="shared" si="27"/>
        <v>355.88235294117646</v>
      </c>
      <c r="G409" t="s">
        <v>20</v>
      </c>
      <c r="H409">
        <v>484</v>
      </c>
      <c r="I409" t="s">
        <v>36</v>
      </c>
      <c r="J409" t="s">
        <v>37</v>
      </c>
      <c r="K409">
        <v>1570942800</v>
      </c>
      <c r="L409">
        <v>1571547600</v>
      </c>
      <c r="M409" t="b">
        <v>0</v>
      </c>
      <c r="N409" t="b">
        <v>0</v>
      </c>
      <c r="O409" t="s">
        <v>33</v>
      </c>
      <c r="P409">
        <f t="shared" si="24"/>
        <v>25</v>
      </c>
      <c r="Q409" t="s">
        <v>2039</v>
      </c>
      <c r="R409" t="s">
        <v>2040</v>
      </c>
      <c r="S409" s="6">
        <f t="shared" si="25"/>
        <v>43751.208333333328</v>
      </c>
      <c r="T409" s="6">
        <f t="shared" si="26"/>
        <v>43758.208333333328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9">
        <f t="shared" si="27"/>
        <v>131.83695652173913</v>
      </c>
      <c r="G410" t="s">
        <v>20</v>
      </c>
      <c r="H410">
        <v>154</v>
      </c>
      <c r="I410" t="s">
        <v>15</v>
      </c>
      <c r="J410" t="s">
        <v>16</v>
      </c>
      <c r="K410">
        <v>1466398800</v>
      </c>
      <c r="L410">
        <v>1468126800</v>
      </c>
      <c r="M410" t="b">
        <v>0</v>
      </c>
      <c r="N410" t="b">
        <v>0</v>
      </c>
      <c r="O410" t="s">
        <v>42</v>
      </c>
      <c r="P410">
        <f t="shared" si="24"/>
        <v>78.760000000000005</v>
      </c>
      <c r="Q410" t="s">
        <v>2041</v>
      </c>
      <c r="R410" t="s">
        <v>2042</v>
      </c>
      <c r="S410" s="6">
        <f t="shared" si="25"/>
        <v>42541.208333333328</v>
      </c>
      <c r="T410" s="6">
        <f t="shared" si="26"/>
        <v>42561.208333333328</v>
      </c>
    </row>
    <row r="411" spans="1:20" x14ac:dyDescent="0.35">
      <c r="A411">
        <v>468</v>
      </c>
      <c r="B411" t="s">
        <v>984</v>
      </c>
      <c r="C411" s="3" t="s">
        <v>985</v>
      </c>
      <c r="D411">
        <v>4000</v>
      </c>
      <c r="E411">
        <v>1620</v>
      </c>
      <c r="F411" s="9">
        <f t="shared" si="27"/>
        <v>40.5</v>
      </c>
      <c r="G411" t="s">
        <v>14</v>
      </c>
      <c r="H411">
        <v>16</v>
      </c>
      <c r="I411" t="s">
        <v>21</v>
      </c>
      <c r="J411" t="s">
        <v>22</v>
      </c>
      <c r="K411">
        <v>1555218000</v>
      </c>
      <c r="L411">
        <v>1556600400</v>
      </c>
      <c r="M411" t="b">
        <v>0</v>
      </c>
      <c r="N411" t="b">
        <v>0</v>
      </c>
      <c r="O411" t="s">
        <v>33</v>
      </c>
      <c r="P411">
        <f t="shared" si="24"/>
        <v>101.25</v>
      </c>
      <c r="Q411" t="s">
        <v>2039</v>
      </c>
      <c r="R411" t="s">
        <v>2040</v>
      </c>
      <c r="S411" s="6">
        <f t="shared" si="25"/>
        <v>43569.208333333328</v>
      </c>
      <c r="T411" s="6">
        <f t="shared" si="26"/>
        <v>43585.208333333328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9">
        <f t="shared" si="27"/>
        <v>36.132726089785294</v>
      </c>
      <c r="G412" t="s">
        <v>47</v>
      </c>
      <c r="H412">
        <v>1111</v>
      </c>
      <c r="I412" t="s">
        <v>21</v>
      </c>
      <c r="J412" t="s">
        <v>22</v>
      </c>
      <c r="K412">
        <v>1430197200</v>
      </c>
      <c r="L412">
        <v>1430197200</v>
      </c>
      <c r="M412" t="b">
        <v>0</v>
      </c>
      <c r="N412" t="b">
        <v>0</v>
      </c>
      <c r="O412" t="s">
        <v>292</v>
      </c>
      <c r="P412">
        <f t="shared" si="24"/>
        <v>49.99</v>
      </c>
      <c r="Q412" t="s">
        <v>2050</v>
      </c>
      <c r="R412" t="s">
        <v>2061</v>
      </c>
      <c r="S412" s="6">
        <f t="shared" si="25"/>
        <v>42122.208333333328</v>
      </c>
      <c r="T412" s="6">
        <f t="shared" si="26"/>
        <v>42122.208333333328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9">
        <f t="shared" si="27"/>
        <v>104.62820512820512</v>
      </c>
      <c r="G413" t="s">
        <v>20</v>
      </c>
      <c r="H413">
        <v>82</v>
      </c>
      <c r="I413" t="s">
        <v>21</v>
      </c>
      <c r="J413" t="s">
        <v>22</v>
      </c>
      <c r="K413">
        <v>1496034000</v>
      </c>
      <c r="L413">
        <v>1496206800</v>
      </c>
      <c r="M413" t="b">
        <v>0</v>
      </c>
      <c r="N413" t="b">
        <v>0</v>
      </c>
      <c r="O413" t="s">
        <v>33</v>
      </c>
      <c r="P413">
        <f t="shared" si="24"/>
        <v>99.52</v>
      </c>
      <c r="Q413" t="s">
        <v>2039</v>
      </c>
      <c r="R413" t="s">
        <v>2040</v>
      </c>
      <c r="S413" s="6">
        <f t="shared" si="25"/>
        <v>42884.208333333328</v>
      </c>
      <c r="T413" s="6">
        <f t="shared" si="26"/>
        <v>42886.208333333328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9">
        <f t="shared" si="27"/>
        <v>668.85714285714289</v>
      </c>
      <c r="G414" t="s">
        <v>20</v>
      </c>
      <c r="H414">
        <v>134</v>
      </c>
      <c r="I414" t="s">
        <v>21</v>
      </c>
      <c r="J414" t="s">
        <v>22</v>
      </c>
      <c r="K414">
        <v>1388728800</v>
      </c>
      <c r="L414">
        <v>1389592800</v>
      </c>
      <c r="M414" t="b">
        <v>0</v>
      </c>
      <c r="N414" t="b">
        <v>0</v>
      </c>
      <c r="O414" t="s">
        <v>119</v>
      </c>
      <c r="P414">
        <f t="shared" si="24"/>
        <v>104.82</v>
      </c>
      <c r="Q414" t="s">
        <v>2047</v>
      </c>
      <c r="R414" t="s">
        <v>2053</v>
      </c>
      <c r="S414" s="6">
        <f t="shared" si="25"/>
        <v>41642.25</v>
      </c>
      <c r="T414" s="6">
        <f t="shared" si="26"/>
        <v>41652.25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9">
        <f t="shared" si="27"/>
        <v>62.072823218997364</v>
      </c>
      <c r="G415" t="s">
        <v>47</v>
      </c>
      <c r="H415">
        <v>1089</v>
      </c>
      <c r="I415" t="s">
        <v>21</v>
      </c>
      <c r="J415" t="s">
        <v>22</v>
      </c>
      <c r="K415">
        <v>1543298400</v>
      </c>
      <c r="L415">
        <v>1545631200</v>
      </c>
      <c r="M415" t="b">
        <v>0</v>
      </c>
      <c r="N415" t="b">
        <v>0</v>
      </c>
      <c r="O415" t="s">
        <v>71</v>
      </c>
      <c r="P415">
        <f t="shared" si="24"/>
        <v>108.01</v>
      </c>
      <c r="Q415" t="s">
        <v>2041</v>
      </c>
      <c r="R415" t="s">
        <v>2049</v>
      </c>
      <c r="S415" s="6">
        <f t="shared" si="25"/>
        <v>43431.25</v>
      </c>
      <c r="T415" s="6">
        <f t="shared" si="26"/>
        <v>43458.25</v>
      </c>
    </row>
    <row r="416" spans="1:20" x14ac:dyDescent="0.35">
      <c r="A416">
        <v>21</v>
      </c>
      <c r="B416" t="s">
        <v>79</v>
      </c>
      <c r="C416" s="3" t="s">
        <v>80</v>
      </c>
      <c r="D416">
        <v>94000</v>
      </c>
      <c r="E416">
        <v>38533</v>
      </c>
      <c r="F416" s="9">
        <f t="shared" si="27"/>
        <v>40.992553191489364</v>
      </c>
      <c r="G416" t="s">
        <v>14</v>
      </c>
      <c r="H416">
        <v>558</v>
      </c>
      <c r="I416" t="s">
        <v>21</v>
      </c>
      <c r="J416" t="s">
        <v>22</v>
      </c>
      <c r="K416">
        <v>1313384400</v>
      </c>
      <c r="L416">
        <v>1316322000</v>
      </c>
      <c r="M416" t="b">
        <v>0</v>
      </c>
      <c r="N416" t="b">
        <v>0</v>
      </c>
      <c r="O416" t="s">
        <v>33</v>
      </c>
      <c r="P416">
        <f t="shared" si="24"/>
        <v>69.06</v>
      </c>
      <c r="Q416" t="s">
        <v>2039</v>
      </c>
      <c r="R416" t="s">
        <v>2040</v>
      </c>
      <c r="S416" s="6">
        <f t="shared" si="25"/>
        <v>40770.208333333336</v>
      </c>
      <c r="T416" s="6">
        <f t="shared" si="26"/>
        <v>40804.208333333336</v>
      </c>
    </row>
    <row r="417" spans="1:20" x14ac:dyDescent="0.35">
      <c r="A417">
        <v>647</v>
      </c>
      <c r="B417" t="s">
        <v>1336</v>
      </c>
      <c r="C417" s="3" t="s">
        <v>1337</v>
      </c>
      <c r="D417">
        <v>4500</v>
      </c>
      <c r="E417">
        <v>1863</v>
      </c>
      <c r="F417" s="9">
        <f t="shared" si="27"/>
        <v>41.4</v>
      </c>
      <c r="G417" t="s">
        <v>14</v>
      </c>
      <c r="H417">
        <v>18</v>
      </c>
      <c r="I417" t="s">
        <v>21</v>
      </c>
      <c r="J417" t="s">
        <v>22</v>
      </c>
      <c r="K417">
        <v>1523250000</v>
      </c>
      <c r="L417">
        <v>1525323600</v>
      </c>
      <c r="M417" t="b">
        <v>0</v>
      </c>
      <c r="N417" t="b">
        <v>0</v>
      </c>
      <c r="O417" t="s">
        <v>206</v>
      </c>
      <c r="P417">
        <f t="shared" si="24"/>
        <v>103.5</v>
      </c>
      <c r="Q417" t="s">
        <v>2047</v>
      </c>
      <c r="R417" t="s">
        <v>2059</v>
      </c>
      <c r="S417" s="6">
        <f t="shared" si="25"/>
        <v>43199.208333333328</v>
      </c>
      <c r="T417" s="6">
        <f t="shared" si="26"/>
        <v>43223.208333333328</v>
      </c>
    </row>
    <row r="418" spans="1:20" ht="31" x14ac:dyDescent="0.35">
      <c r="A418">
        <v>235</v>
      </c>
      <c r="B418" t="s">
        <v>522</v>
      </c>
      <c r="C418" s="3" t="s">
        <v>523</v>
      </c>
      <c r="D418">
        <v>8600</v>
      </c>
      <c r="E418">
        <v>3589</v>
      </c>
      <c r="F418" s="9">
        <f t="shared" si="27"/>
        <v>41.732558139534881</v>
      </c>
      <c r="G418" t="s">
        <v>14</v>
      </c>
      <c r="H418">
        <v>92</v>
      </c>
      <c r="I418" t="s">
        <v>21</v>
      </c>
      <c r="J418" t="s">
        <v>22</v>
      </c>
      <c r="K418">
        <v>1486965600</v>
      </c>
      <c r="L418">
        <v>1487397600</v>
      </c>
      <c r="M418" t="b">
        <v>0</v>
      </c>
      <c r="N418" t="b">
        <v>0</v>
      </c>
      <c r="O418" t="s">
        <v>71</v>
      </c>
      <c r="P418">
        <f t="shared" si="24"/>
        <v>39.01</v>
      </c>
      <c r="Q418" t="s">
        <v>2041</v>
      </c>
      <c r="R418" t="s">
        <v>2049</v>
      </c>
      <c r="S418" s="6">
        <f t="shared" si="25"/>
        <v>42779.25</v>
      </c>
      <c r="T418" s="6">
        <f t="shared" si="26"/>
        <v>42784.25</v>
      </c>
    </row>
    <row r="419" spans="1:20" x14ac:dyDescent="0.35">
      <c r="A419">
        <v>344</v>
      </c>
      <c r="B419" t="s">
        <v>740</v>
      </c>
      <c r="C419" s="3" t="s">
        <v>741</v>
      </c>
      <c r="D419">
        <v>197600</v>
      </c>
      <c r="E419">
        <v>82959</v>
      </c>
      <c r="F419" s="9">
        <f t="shared" si="27"/>
        <v>41.983299595141702</v>
      </c>
      <c r="G419" t="s">
        <v>14</v>
      </c>
      <c r="H419">
        <v>830</v>
      </c>
      <c r="I419" t="s">
        <v>21</v>
      </c>
      <c r="J419" t="s">
        <v>22</v>
      </c>
      <c r="K419">
        <v>1516600800</v>
      </c>
      <c r="L419">
        <v>1520056800</v>
      </c>
      <c r="M419" t="b">
        <v>0</v>
      </c>
      <c r="N419" t="b">
        <v>0</v>
      </c>
      <c r="O419" t="s">
        <v>89</v>
      </c>
      <c r="P419">
        <f t="shared" si="24"/>
        <v>99.95</v>
      </c>
      <c r="Q419" t="s">
        <v>2050</v>
      </c>
      <c r="R419" t="s">
        <v>2051</v>
      </c>
      <c r="S419" s="6">
        <f t="shared" si="25"/>
        <v>43122.25</v>
      </c>
      <c r="T419" s="6">
        <f t="shared" si="26"/>
        <v>43162.25</v>
      </c>
    </row>
    <row r="420" spans="1:20" ht="31" x14ac:dyDescent="0.35">
      <c r="A420">
        <v>656</v>
      </c>
      <c r="B420" t="s">
        <v>1354</v>
      </c>
      <c r="C420" s="3" t="s">
        <v>1355</v>
      </c>
      <c r="D420">
        <v>118400</v>
      </c>
      <c r="E420">
        <v>49879</v>
      </c>
      <c r="F420" s="9">
        <f t="shared" si="27"/>
        <v>42.127533783783782</v>
      </c>
      <c r="G420" t="s">
        <v>14</v>
      </c>
      <c r="H420">
        <v>504</v>
      </c>
      <c r="I420" t="s">
        <v>26</v>
      </c>
      <c r="J420" t="s">
        <v>27</v>
      </c>
      <c r="K420">
        <v>1514440800</v>
      </c>
      <c r="L420">
        <v>1514872800</v>
      </c>
      <c r="M420" t="b">
        <v>0</v>
      </c>
      <c r="N420" t="b">
        <v>0</v>
      </c>
      <c r="O420" t="s">
        <v>17</v>
      </c>
      <c r="P420">
        <f t="shared" si="24"/>
        <v>98.97</v>
      </c>
      <c r="Q420" t="s">
        <v>2033</v>
      </c>
      <c r="R420" t="s">
        <v>2034</v>
      </c>
      <c r="S420" s="6">
        <f t="shared" si="25"/>
        <v>43097.25</v>
      </c>
      <c r="T420" s="6">
        <f t="shared" si="26"/>
        <v>43102.25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9">
        <f t="shared" si="27"/>
        <v>123.43497363796133</v>
      </c>
      <c r="G421" t="s">
        <v>20</v>
      </c>
      <c r="H421">
        <v>5203</v>
      </c>
      <c r="I421" t="s">
        <v>21</v>
      </c>
      <c r="J421" t="s">
        <v>22</v>
      </c>
      <c r="K421">
        <v>1324533600</v>
      </c>
      <c r="L421">
        <v>1325052000</v>
      </c>
      <c r="M421" t="b">
        <v>0</v>
      </c>
      <c r="N421" t="b">
        <v>0</v>
      </c>
      <c r="O421" t="s">
        <v>28</v>
      </c>
      <c r="P421">
        <f t="shared" si="24"/>
        <v>27</v>
      </c>
      <c r="Q421" t="s">
        <v>2037</v>
      </c>
      <c r="R421" t="s">
        <v>2038</v>
      </c>
      <c r="S421" s="6">
        <f t="shared" si="25"/>
        <v>40899.25</v>
      </c>
      <c r="T421" s="6">
        <f t="shared" si="26"/>
        <v>40905.25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9">
        <f t="shared" si="27"/>
        <v>128.46</v>
      </c>
      <c r="G422" t="s">
        <v>20</v>
      </c>
      <c r="H422">
        <v>94</v>
      </c>
      <c r="I422" t="s">
        <v>21</v>
      </c>
      <c r="J422" t="s">
        <v>22</v>
      </c>
      <c r="K422">
        <v>1498366800</v>
      </c>
      <c r="L422">
        <v>1499576400</v>
      </c>
      <c r="M422" t="b">
        <v>0</v>
      </c>
      <c r="N422" t="b">
        <v>0</v>
      </c>
      <c r="O422" t="s">
        <v>33</v>
      </c>
      <c r="P422">
        <f t="shared" si="24"/>
        <v>68.33</v>
      </c>
      <c r="Q422" t="s">
        <v>2039</v>
      </c>
      <c r="R422" t="s">
        <v>2040</v>
      </c>
      <c r="S422" s="6">
        <f t="shared" si="25"/>
        <v>42911.208333333328</v>
      </c>
      <c r="T422" s="6">
        <f t="shared" si="26"/>
        <v>42925.208333333328</v>
      </c>
    </row>
    <row r="423" spans="1:20" x14ac:dyDescent="0.35">
      <c r="A423">
        <v>516</v>
      </c>
      <c r="B423" t="s">
        <v>1078</v>
      </c>
      <c r="C423" s="3" t="s">
        <v>1079</v>
      </c>
      <c r="D423">
        <v>125400</v>
      </c>
      <c r="E423">
        <v>53324</v>
      </c>
      <c r="F423" s="9">
        <f t="shared" si="27"/>
        <v>42.523125996810208</v>
      </c>
      <c r="G423" t="s">
        <v>14</v>
      </c>
      <c r="H423">
        <v>846</v>
      </c>
      <c r="I423" t="s">
        <v>21</v>
      </c>
      <c r="J423" t="s">
        <v>22</v>
      </c>
      <c r="K423">
        <v>1281070800</v>
      </c>
      <c r="L423">
        <v>1284354000</v>
      </c>
      <c r="M423" t="b">
        <v>0</v>
      </c>
      <c r="N423" t="b">
        <v>0</v>
      </c>
      <c r="O423" t="s">
        <v>68</v>
      </c>
      <c r="P423">
        <f t="shared" si="24"/>
        <v>63.03</v>
      </c>
      <c r="Q423" t="s">
        <v>2047</v>
      </c>
      <c r="R423" t="s">
        <v>2048</v>
      </c>
      <c r="S423" s="6">
        <f t="shared" si="25"/>
        <v>40396.208333333336</v>
      </c>
      <c r="T423" s="6">
        <f t="shared" si="26"/>
        <v>40434.208333333336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9">
        <f t="shared" si="27"/>
        <v>127.29885057471265</v>
      </c>
      <c r="G424" t="s">
        <v>20</v>
      </c>
      <c r="H424">
        <v>205</v>
      </c>
      <c r="I424" t="s">
        <v>21</v>
      </c>
      <c r="J424" t="s">
        <v>22</v>
      </c>
      <c r="K424">
        <v>1271480400</v>
      </c>
      <c r="L424">
        <v>1273208400</v>
      </c>
      <c r="M424" t="b">
        <v>0</v>
      </c>
      <c r="N424" t="b">
        <v>1</v>
      </c>
      <c r="O424" t="s">
        <v>33</v>
      </c>
      <c r="P424">
        <f t="shared" si="24"/>
        <v>54.02</v>
      </c>
      <c r="Q424" t="s">
        <v>2039</v>
      </c>
      <c r="R424" t="s">
        <v>2040</v>
      </c>
      <c r="S424" s="6">
        <f t="shared" si="25"/>
        <v>40285.208333333336</v>
      </c>
      <c r="T424" s="6">
        <f t="shared" si="26"/>
        <v>40305.208333333336</v>
      </c>
    </row>
    <row r="425" spans="1:20" x14ac:dyDescent="0.35">
      <c r="A425">
        <v>673</v>
      </c>
      <c r="B425" t="s">
        <v>1386</v>
      </c>
      <c r="C425" s="3" t="s">
        <v>1387</v>
      </c>
      <c r="D425">
        <v>5600</v>
      </c>
      <c r="E425">
        <v>2445</v>
      </c>
      <c r="F425" s="9">
        <f t="shared" si="27"/>
        <v>43.660714285714285</v>
      </c>
      <c r="G425" t="s">
        <v>14</v>
      </c>
      <c r="H425">
        <v>58</v>
      </c>
      <c r="I425" t="s">
        <v>107</v>
      </c>
      <c r="J425" t="s">
        <v>108</v>
      </c>
      <c r="K425">
        <v>1460696400</v>
      </c>
      <c r="L425">
        <v>1462510800</v>
      </c>
      <c r="M425" t="b">
        <v>0</v>
      </c>
      <c r="N425" t="b">
        <v>0</v>
      </c>
      <c r="O425" t="s">
        <v>60</v>
      </c>
      <c r="P425">
        <f t="shared" si="24"/>
        <v>42.16</v>
      </c>
      <c r="Q425" t="s">
        <v>2035</v>
      </c>
      <c r="R425" t="s">
        <v>2045</v>
      </c>
      <c r="S425" s="6">
        <f t="shared" si="25"/>
        <v>42475.208333333328</v>
      </c>
      <c r="T425" s="6">
        <f t="shared" si="26"/>
        <v>42496.208333333328</v>
      </c>
    </row>
    <row r="426" spans="1:20" ht="31" x14ac:dyDescent="0.35">
      <c r="A426">
        <v>416</v>
      </c>
      <c r="B426" t="s">
        <v>882</v>
      </c>
      <c r="C426" s="3" t="s">
        <v>883</v>
      </c>
      <c r="D426">
        <v>134600</v>
      </c>
      <c r="E426">
        <v>59007</v>
      </c>
      <c r="F426" s="9">
        <f t="shared" si="27"/>
        <v>43.838781575037146</v>
      </c>
      <c r="G426" t="s">
        <v>14</v>
      </c>
      <c r="H426">
        <v>1439</v>
      </c>
      <c r="I426" t="s">
        <v>21</v>
      </c>
      <c r="J426" t="s">
        <v>22</v>
      </c>
      <c r="K426">
        <v>1295244000</v>
      </c>
      <c r="L426">
        <v>1296021600</v>
      </c>
      <c r="M426" t="b">
        <v>0</v>
      </c>
      <c r="N426" t="b">
        <v>1</v>
      </c>
      <c r="O426" t="s">
        <v>42</v>
      </c>
      <c r="P426">
        <f t="shared" si="24"/>
        <v>41.01</v>
      </c>
      <c r="Q426" t="s">
        <v>2041</v>
      </c>
      <c r="R426" t="s">
        <v>2042</v>
      </c>
      <c r="S426" s="6">
        <f t="shared" si="25"/>
        <v>40560.25</v>
      </c>
      <c r="T426" s="6">
        <f t="shared" si="26"/>
        <v>40569.25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9">
        <f t="shared" si="27"/>
        <v>287.66666666666669</v>
      </c>
      <c r="G427" t="s">
        <v>20</v>
      </c>
      <c r="H427">
        <v>92</v>
      </c>
      <c r="I427" t="s">
        <v>21</v>
      </c>
      <c r="J427" t="s">
        <v>22</v>
      </c>
      <c r="K427">
        <v>1438059600</v>
      </c>
      <c r="L427">
        <v>1438578000</v>
      </c>
      <c r="M427" t="b">
        <v>0</v>
      </c>
      <c r="N427" t="b">
        <v>0</v>
      </c>
      <c r="O427" t="s">
        <v>122</v>
      </c>
      <c r="P427">
        <f t="shared" si="24"/>
        <v>84.42</v>
      </c>
      <c r="Q427" t="s">
        <v>2054</v>
      </c>
      <c r="R427" t="s">
        <v>2055</v>
      </c>
      <c r="S427" s="6">
        <f t="shared" si="25"/>
        <v>42213.208333333328</v>
      </c>
      <c r="T427" s="6">
        <f t="shared" si="26"/>
        <v>42219.208333333328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9">
        <f t="shared" si="27"/>
        <v>572.94444444444446</v>
      </c>
      <c r="G428" t="s">
        <v>20</v>
      </c>
      <c r="H428">
        <v>219</v>
      </c>
      <c r="I428" t="s">
        <v>21</v>
      </c>
      <c r="J428" t="s">
        <v>22</v>
      </c>
      <c r="K428">
        <v>1361944800</v>
      </c>
      <c r="L428">
        <v>1362549600</v>
      </c>
      <c r="M428" t="b">
        <v>0</v>
      </c>
      <c r="N428" t="b">
        <v>0</v>
      </c>
      <c r="O428" t="s">
        <v>33</v>
      </c>
      <c r="P428">
        <f t="shared" si="24"/>
        <v>47.09</v>
      </c>
      <c r="Q428" t="s">
        <v>2039</v>
      </c>
      <c r="R428" t="s">
        <v>2040</v>
      </c>
      <c r="S428" s="6">
        <f t="shared" si="25"/>
        <v>41332.25</v>
      </c>
      <c r="T428" s="6">
        <f t="shared" si="26"/>
        <v>41339.25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9">
        <f t="shared" si="27"/>
        <v>112.90429799426934</v>
      </c>
      <c r="G429" t="s">
        <v>20</v>
      </c>
      <c r="H429">
        <v>2526</v>
      </c>
      <c r="I429" t="s">
        <v>21</v>
      </c>
      <c r="J429" t="s">
        <v>22</v>
      </c>
      <c r="K429">
        <v>1410584400</v>
      </c>
      <c r="L429">
        <v>1413349200</v>
      </c>
      <c r="M429" t="b">
        <v>0</v>
      </c>
      <c r="N429" t="b">
        <v>1</v>
      </c>
      <c r="O429" t="s">
        <v>33</v>
      </c>
      <c r="P429">
        <f t="shared" si="24"/>
        <v>78</v>
      </c>
      <c r="Q429" t="s">
        <v>2039</v>
      </c>
      <c r="R429" t="s">
        <v>2040</v>
      </c>
      <c r="S429" s="6">
        <f t="shared" si="25"/>
        <v>41895.208333333336</v>
      </c>
      <c r="T429" s="6">
        <f t="shared" si="26"/>
        <v>41927.208333333336</v>
      </c>
    </row>
    <row r="430" spans="1:20" ht="31" x14ac:dyDescent="0.35">
      <c r="A430">
        <v>553</v>
      </c>
      <c r="B430" t="s">
        <v>1151</v>
      </c>
      <c r="C430" s="3" t="s">
        <v>1152</v>
      </c>
      <c r="D430">
        <v>170600</v>
      </c>
      <c r="E430">
        <v>75022</v>
      </c>
      <c r="F430" s="9">
        <f t="shared" si="27"/>
        <v>43.975381008206334</v>
      </c>
      <c r="G430" t="s">
        <v>14</v>
      </c>
      <c r="H430">
        <v>1028</v>
      </c>
      <c r="I430" t="s">
        <v>21</v>
      </c>
      <c r="J430" t="s">
        <v>22</v>
      </c>
      <c r="K430">
        <v>1293948000</v>
      </c>
      <c r="L430">
        <v>1294034400</v>
      </c>
      <c r="M430" t="b">
        <v>0</v>
      </c>
      <c r="N430" t="b">
        <v>0</v>
      </c>
      <c r="O430" t="s">
        <v>23</v>
      </c>
      <c r="P430">
        <f t="shared" si="24"/>
        <v>72.98</v>
      </c>
      <c r="Q430" t="s">
        <v>2035</v>
      </c>
      <c r="R430" t="s">
        <v>2036</v>
      </c>
      <c r="S430" s="6">
        <f t="shared" si="25"/>
        <v>40545.25</v>
      </c>
      <c r="T430" s="6">
        <f t="shared" si="26"/>
        <v>40546.25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9">
        <f t="shared" si="27"/>
        <v>90.675916230366497</v>
      </c>
      <c r="G431" t="s">
        <v>74</v>
      </c>
      <c r="H431">
        <v>2138</v>
      </c>
      <c r="I431" t="s">
        <v>21</v>
      </c>
      <c r="J431" t="s">
        <v>22</v>
      </c>
      <c r="K431">
        <v>1392012000</v>
      </c>
      <c r="L431">
        <v>1394427600</v>
      </c>
      <c r="M431" t="b">
        <v>0</v>
      </c>
      <c r="N431" t="b">
        <v>1</v>
      </c>
      <c r="O431" t="s">
        <v>122</v>
      </c>
      <c r="P431">
        <f t="shared" si="24"/>
        <v>81.010000000000005</v>
      </c>
      <c r="Q431" t="s">
        <v>2054</v>
      </c>
      <c r="R431" t="s">
        <v>2055</v>
      </c>
      <c r="S431" s="6">
        <f t="shared" si="25"/>
        <v>41680.25</v>
      </c>
      <c r="T431" s="6">
        <f t="shared" si="26"/>
        <v>41708.208333333336</v>
      </c>
    </row>
    <row r="432" spans="1:20" x14ac:dyDescent="0.35">
      <c r="A432">
        <v>454</v>
      </c>
      <c r="B432" t="s">
        <v>956</v>
      </c>
      <c r="C432" s="3" t="s">
        <v>957</v>
      </c>
      <c r="D432">
        <v>4000</v>
      </c>
      <c r="E432">
        <v>1763</v>
      </c>
      <c r="F432" s="9">
        <f t="shared" si="27"/>
        <v>44.075000000000003</v>
      </c>
      <c r="G432" t="s">
        <v>14</v>
      </c>
      <c r="H432">
        <v>39</v>
      </c>
      <c r="I432" t="s">
        <v>21</v>
      </c>
      <c r="J432" t="s">
        <v>22</v>
      </c>
      <c r="K432">
        <v>1382331600</v>
      </c>
      <c r="L432">
        <v>1385445600</v>
      </c>
      <c r="M432" t="b">
        <v>0</v>
      </c>
      <c r="N432" t="b">
        <v>1</v>
      </c>
      <c r="O432" t="s">
        <v>53</v>
      </c>
      <c r="P432">
        <f t="shared" si="24"/>
        <v>45.21</v>
      </c>
      <c r="Q432" t="s">
        <v>2041</v>
      </c>
      <c r="R432" t="s">
        <v>2044</v>
      </c>
      <c r="S432" s="6">
        <f t="shared" si="25"/>
        <v>41568.208333333336</v>
      </c>
      <c r="T432" s="6">
        <f t="shared" si="26"/>
        <v>41604.25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9">
        <f t="shared" si="27"/>
        <v>192.49019607843138</v>
      </c>
      <c r="G433" t="s">
        <v>20</v>
      </c>
      <c r="H433">
        <v>94</v>
      </c>
      <c r="I433" t="s">
        <v>21</v>
      </c>
      <c r="J433" t="s">
        <v>22</v>
      </c>
      <c r="K433">
        <v>1529643600</v>
      </c>
      <c r="L433">
        <v>1531112400</v>
      </c>
      <c r="M433" t="b">
        <v>1</v>
      </c>
      <c r="N433" t="b">
        <v>0</v>
      </c>
      <c r="O433" t="s">
        <v>33</v>
      </c>
      <c r="P433">
        <f t="shared" si="24"/>
        <v>104.44</v>
      </c>
      <c r="Q433" t="s">
        <v>2039</v>
      </c>
      <c r="R433" t="s">
        <v>2040</v>
      </c>
      <c r="S433" s="6">
        <f t="shared" si="25"/>
        <v>43273.208333333328</v>
      </c>
      <c r="T433" s="6">
        <f t="shared" si="26"/>
        <v>43290.208333333328</v>
      </c>
    </row>
    <row r="434" spans="1:20" x14ac:dyDescent="0.35">
      <c r="A434">
        <v>566</v>
      </c>
      <c r="B434" t="s">
        <v>1176</v>
      </c>
      <c r="C434" s="3" t="s">
        <v>1177</v>
      </c>
      <c r="D434">
        <v>9300</v>
      </c>
      <c r="E434">
        <v>4124</v>
      </c>
      <c r="F434" s="9">
        <f t="shared" si="27"/>
        <v>44.344086021505376</v>
      </c>
      <c r="G434" t="s">
        <v>14</v>
      </c>
      <c r="H434">
        <v>37</v>
      </c>
      <c r="I434" t="s">
        <v>21</v>
      </c>
      <c r="J434" t="s">
        <v>22</v>
      </c>
      <c r="K434">
        <v>1456293600</v>
      </c>
      <c r="L434">
        <v>1458277200</v>
      </c>
      <c r="M434" t="b">
        <v>0</v>
      </c>
      <c r="N434" t="b">
        <v>1</v>
      </c>
      <c r="O434" t="s">
        <v>50</v>
      </c>
      <c r="P434">
        <f t="shared" si="24"/>
        <v>111.46</v>
      </c>
      <c r="Q434" t="s">
        <v>2035</v>
      </c>
      <c r="R434" t="s">
        <v>2043</v>
      </c>
      <c r="S434" s="6">
        <f t="shared" si="25"/>
        <v>42424.25</v>
      </c>
      <c r="T434" s="6">
        <f t="shared" si="26"/>
        <v>42447.208333333328</v>
      </c>
    </row>
    <row r="435" spans="1:20" x14ac:dyDescent="0.35">
      <c r="A435">
        <v>217</v>
      </c>
      <c r="B435" t="s">
        <v>487</v>
      </c>
      <c r="C435" s="3" t="s">
        <v>488</v>
      </c>
      <c r="D435">
        <v>129400</v>
      </c>
      <c r="E435">
        <v>57911</v>
      </c>
      <c r="F435" s="9">
        <f t="shared" si="27"/>
        <v>44.753477588871718</v>
      </c>
      <c r="G435" t="s">
        <v>14</v>
      </c>
      <c r="H435">
        <v>934</v>
      </c>
      <c r="I435" t="s">
        <v>21</v>
      </c>
      <c r="J435" t="s">
        <v>22</v>
      </c>
      <c r="K435">
        <v>1556427600</v>
      </c>
      <c r="L435">
        <v>1557205200</v>
      </c>
      <c r="M435" t="b">
        <v>0</v>
      </c>
      <c r="N435" t="b">
        <v>0</v>
      </c>
      <c r="O435" t="s">
        <v>474</v>
      </c>
      <c r="P435">
        <f t="shared" si="24"/>
        <v>62</v>
      </c>
      <c r="Q435" t="s">
        <v>2041</v>
      </c>
      <c r="R435" t="s">
        <v>2063</v>
      </c>
      <c r="S435" s="6">
        <f t="shared" si="25"/>
        <v>43583.208333333328</v>
      </c>
      <c r="T435" s="6">
        <f t="shared" si="26"/>
        <v>43592.208333333328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9">
        <f t="shared" si="27"/>
        <v>16.722222222222221</v>
      </c>
      <c r="G436" t="s">
        <v>74</v>
      </c>
      <c r="H436">
        <v>10</v>
      </c>
      <c r="I436" t="s">
        <v>15</v>
      </c>
      <c r="J436" t="s">
        <v>16</v>
      </c>
      <c r="K436">
        <v>1480572000</v>
      </c>
      <c r="L436">
        <v>1481781600</v>
      </c>
      <c r="M436" t="b">
        <v>1</v>
      </c>
      <c r="N436" t="b">
        <v>0</v>
      </c>
      <c r="O436" t="s">
        <v>33</v>
      </c>
      <c r="P436">
        <f t="shared" si="24"/>
        <v>90.3</v>
      </c>
      <c r="Q436" t="s">
        <v>2039</v>
      </c>
      <c r="R436" t="s">
        <v>2040</v>
      </c>
      <c r="S436" s="6">
        <f t="shared" si="25"/>
        <v>42705.25</v>
      </c>
      <c r="T436" s="6">
        <f t="shared" si="26"/>
        <v>42719.25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9">
        <f t="shared" si="27"/>
        <v>116.87664041994751</v>
      </c>
      <c r="G437" t="s">
        <v>20</v>
      </c>
      <c r="H437">
        <v>1713</v>
      </c>
      <c r="I437" t="s">
        <v>107</v>
      </c>
      <c r="J437" t="s">
        <v>108</v>
      </c>
      <c r="K437">
        <v>1418623200</v>
      </c>
      <c r="L437">
        <v>1419660000</v>
      </c>
      <c r="M437" t="b">
        <v>0</v>
      </c>
      <c r="N437" t="b">
        <v>1</v>
      </c>
      <c r="O437" t="s">
        <v>33</v>
      </c>
      <c r="P437">
        <f t="shared" si="24"/>
        <v>103.98</v>
      </c>
      <c r="Q437" t="s">
        <v>2039</v>
      </c>
      <c r="R437" t="s">
        <v>2040</v>
      </c>
      <c r="S437" s="6">
        <f t="shared" si="25"/>
        <v>41988.25</v>
      </c>
      <c r="T437" s="6">
        <f t="shared" si="26"/>
        <v>42000.25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9">
        <f t="shared" si="27"/>
        <v>1052.1538461538462</v>
      </c>
      <c r="G438" t="s">
        <v>20</v>
      </c>
      <c r="H438">
        <v>249</v>
      </c>
      <c r="I438" t="s">
        <v>21</v>
      </c>
      <c r="J438" t="s">
        <v>22</v>
      </c>
      <c r="K438">
        <v>1555736400</v>
      </c>
      <c r="L438">
        <v>1555822800</v>
      </c>
      <c r="M438" t="b">
        <v>0</v>
      </c>
      <c r="N438" t="b">
        <v>0</v>
      </c>
      <c r="O438" t="s">
        <v>159</v>
      </c>
      <c r="P438">
        <f t="shared" si="24"/>
        <v>54.93</v>
      </c>
      <c r="Q438" t="s">
        <v>2035</v>
      </c>
      <c r="R438" t="s">
        <v>2058</v>
      </c>
      <c r="S438" s="6">
        <f t="shared" si="25"/>
        <v>43575.208333333328</v>
      </c>
      <c r="T438" s="6">
        <f t="shared" si="26"/>
        <v>43576.208333333328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9">
        <f t="shared" si="27"/>
        <v>123.07407407407408</v>
      </c>
      <c r="G439" t="s">
        <v>20</v>
      </c>
      <c r="H439">
        <v>192</v>
      </c>
      <c r="I439" t="s">
        <v>21</v>
      </c>
      <c r="J439" t="s">
        <v>22</v>
      </c>
      <c r="K439">
        <v>1442120400</v>
      </c>
      <c r="L439">
        <v>1442379600</v>
      </c>
      <c r="M439" t="b">
        <v>0</v>
      </c>
      <c r="N439" t="b">
        <v>1</v>
      </c>
      <c r="O439" t="s">
        <v>71</v>
      </c>
      <c r="P439">
        <f t="shared" si="24"/>
        <v>51.92</v>
      </c>
      <c r="Q439" t="s">
        <v>2041</v>
      </c>
      <c r="R439" t="s">
        <v>2049</v>
      </c>
      <c r="S439" s="6">
        <f t="shared" si="25"/>
        <v>42260.208333333328</v>
      </c>
      <c r="T439" s="6">
        <f t="shared" si="26"/>
        <v>42263.208333333328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9">
        <f t="shared" si="27"/>
        <v>178.63855421686748</v>
      </c>
      <c r="G440" t="s">
        <v>20</v>
      </c>
      <c r="H440">
        <v>247</v>
      </c>
      <c r="I440" t="s">
        <v>21</v>
      </c>
      <c r="J440" t="s">
        <v>22</v>
      </c>
      <c r="K440">
        <v>1362376800</v>
      </c>
      <c r="L440">
        <v>1364965200</v>
      </c>
      <c r="M440" t="b">
        <v>0</v>
      </c>
      <c r="N440" t="b">
        <v>0</v>
      </c>
      <c r="O440" t="s">
        <v>33</v>
      </c>
      <c r="P440">
        <f t="shared" si="24"/>
        <v>60.03</v>
      </c>
      <c r="Q440" t="s">
        <v>2039</v>
      </c>
      <c r="R440" t="s">
        <v>2040</v>
      </c>
      <c r="S440" s="6">
        <f t="shared" si="25"/>
        <v>41337.25</v>
      </c>
      <c r="T440" s="6">
        <f t="shared" si="26"/>
        <v>41367.208333333336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9">
        <f t="shared" si="27"/>
        <v>355.28169014084506</v>
      </c>
      <c r="G441" t="s">
        <v>20</v>
      </c>
      <c r="H441">
        <v>2293</v>
      </c>
      <c r="I441" t="s">
        <v>21</v>
      </c>
      <c r="J441" t="s">
        <v>22</v>
      </c>
      <c r="K441">
        <v>1478408400</v>
      </c>
      <c r="L441">
        <v>1479016800</v>
      </c>
      <c r="M441" t="b">
        <v>0</v>
      </c>
      <c r="N441" t="b">
        <v>0</v>
      </c>
      <c r="O441" t="s">
        <v>474</v>
      </c>
      <c r="P441">
        <f t="shared" si="24"/>
        <v>44</v>
      </c>
      <c r="Q441" t="s">
        <v>2041</v>
      </c>
      <c r="R441" t="s">
        <v>2063</v>
      </c>
      <c r="S441" s="6">
        <f t="shared" si="25"/>
        <v>42680.208333333328</v>
      </c>
      <c r="T441" s="6">
        <f t="shared" si="26"/>
        <v>42687.25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9">
        <f t="shared" si="27"/>
        <v>161.90634146341463</v>
      </c>
      <c r="G442" t="s">
        <v>20</v>
      </c>
      <c r="H442">
        <v>3131</v>
      </c>
      <c r="I442" t="s">
        <v>21</v>
      </c>
      <c r="J442" t="s">
        <v>22</v>
      </c>
      <c r="K442">
        <v>1498798800</v>
      </c>
      <c r="L442">
        <v>1499662800</v>
      </c>
      <c r="M442" t="b">
        <v>0</v>
      </c>
      <c r="N442" t="b">
        <v>0</v>
      </c>
      <c r="O442" t="s">
        <v>269</v>
      </c>
      <c r="P442">
        <f t="shared" si="24"/>
        <v>53</v>
      </c>
      <c r="Q442" t="s">
        <v>2041</v>
      </c>
      <c r="R442" t="s">
        <v>2060</v>
      </c>
      <c r="S442" s="6">
        <f t="shared" si="25"/>
        <v>42916.208333333328</v>
      </c>
      <c r="T442" s="6">
        <f t="shared" si="26"/>
        <v>42926.208333333328</v>
      </c>
    </row>
    <row r="443" spans="1:20" x14ac:dyDescent="0.35">
      <c r="A443">
        <v>66</v>
      </c>
      <c r="B443" t="s">
        <v>180</v>
      </c>
      <c r="C443" s="3" t="s">
        <v>181</v>
      </c>
      <c r="D443">
        <v>2900</v>
      </c>
      <c r="E443">
        <v>1307</v>
      </c>
      <c r="F443" s="9">
        <f t="shared" si="27"/>
        <v>45.068965517241381</v>
      </c>
      <c r="G443" t="s">
        <v>14</v>
      </c>
      <c r="H443">
        <v>12</v>
      </c>
      <c r="I443" t="s">
        <v>21</v>
      </c>
      <c r="J443" t="s">
        <v>22</v>
      </c>
      <c r="K443">
        <v>1428469200</v>
      </c>
      <c r="L443">
        <v>1428901200</v>
      </c>
      <c r="M443" t="b">
        <v>0</v>
      </c>
      <c r="N443" t="b">
        <v>1</v>
      </c>
      <c r="O443" t="s">
        <v>33</v>
      </c>
      <c r="P443">
        <f t="shared" si="24"/>
        <v>108.92</v>
      </c>
      <c r="Q443" t="s">
        <v>2039</v>
      </c>
      <c r="R443" t="s">
        <v>2040</v>
      </c>
      <c r="S443" s="6">
        <f t="shared" si="25"/>
        <v>42102.208333333328</v>
      </c>
      <c r="T443" s="6">
        <f t="shared" si="26"/>
        <v>42107.208333333328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9">
        <f t="shared" si="27"/>
        <v>198.72222222222223</v>
      </c>
      <c r="G444" t="s">
        <v>20</v>
      </c>
      <c r="H444">
        <v>143</v>
      </c>
      <c r="I444" t="s">
        <v>107</v>
      </c>
      <c r="J444" t="s">
        <v>108</v>
      </c>
      <c r="K444">
        <v>1504328400</v>
      </c>
      <c r="L444">
        <v>1505710800</v>
      </c>
      <c r="M444" t="b">
        <v>0</v>
      </c>
      <c r="N444" t="b">
        <v>0</v>
      </c>
      <c r="O444" t="s">
        <v>33</v>
      </c>
      <c r="P444">
        <f t="shared" si="24"/>
        <v>75.040000000000006</v>
      </c>
      <c r="Q444" t="s">
        <v>2039</v>
      </c>
      <c r="R444" t="s">
        <v>2040</v>
      </c>
      <c r="S444" s="6">
        <f t="shared" si="25"/>
        <v>42980.208333333328</v>
      </c>
      <c r="T444" s="6">
        <f t="shared" si="26"/>
        <v>42996.208333333328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9">
        <f t="shared" si="27"/>
        <v>34.752688172043008</v>
      </c>
      <c r="G445" t="s">
        <v>74</v>
      </c>
      <c r="H445">
        <v>90</v>
      </c>
      <c r="I445" t="s">
        <v>21</v>
      </c>
      <c r="J445" t="s">
        <v>22</v>
      </c>
      <c r="K445">
        <v>1285822800</v>
      </c>
      <c r="L445">
        <v>1287464400</v>
      </c>
      <c r="M445" t="b">
        <v>0</v>
      </c>
      <c r="N445" t="b">
        <v>0</v>
      </c>
      <c r="O445" t="s">
        <v>33</v>
      </c>
      <c r="P445">
        <f t="shared" si="24"/>
        <v>35.909999999999997</v>
      </c>
      <c r="Q445" t="s">
        <v>2039</v>
      </c>
      <c r="R445" t="s">
        <v>2040</v>
      </c>
      <c r="S445" s="6">
        <f t="shared" si="25"/>
        <v>40451.208333333336</v>
      </c>
      <c r="T445" s="6">
        <f t="shared" si="26"/>
        <v>40470.208333333336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9">
        <f t="shared" si="27"/>
        <v>176.41935483870967</v>
      </c>
      <c r="G446" t="s">
        <v>20</v>
      </c>
      <c r="H446">
        <v>296</v>
      </c>
      <c r="I446" t="s">
        <v>21</v>
      </c>
      <c r="J446" t="s">
        <v>22</v>
      </c>
      <c r="K446">
        <v>1311483600</v>
      </c>
      <c r="L446">
        <v>1311656400</v>
      </c>
      <c r="M446" t="b">
        <v>0</v>
      </c>
      <c r="N446" t="b">
        <v>1</v>
      </c>
      <c r="O446" t="s">
        <v>60</v>
      </c>
      <c r="P446">
        <f t="shared" si="24"/>
        <v>36.950000000000003</v>
      </c>
      <c r="Q446" t="s">
        <v>2035</v>
      </c>
      <c r="R446" t="s">
        <v>2045</v>
      </c>
      <c r="S446" s="6">
        <f t="shared" si="25"/>
        <v>40748.208333333336</v>
      </c>
      <c r="T446" s="6">
        <f t="shared" si="26"/>
        <v>40750.208333333336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9">
        <f t="shared" si="27"/>
        <v>511.38095238095241</v>
      </c>
      <c r="G447" t="s">
        <v>20</v>
      </c>
      <c r="H447">
        <v>170</v>
      </c>
      <c r="I447" t="s">
        <v>21</v>
      </c>
      <c r="J447" t="s">
        <v>22</v>
      </c>
      <c r="K447">
        <v>1291356000</v>
      </c>
      <c r="L447">
        <v>1293170400</v>
      </c>
      <c r="M447" t="b">
        <v>0</v>
      </c>
      <c r="N447" t="b">
        <v>1</v>
      </c>
      <c r="O447" t="s">
        <v>33</v>
      </c>
      <c r="P447">
        <f t="shared" si="24"/>
        <v>63.17</v>
      </c>
      <c r="Q447" t="s">
        <v>2039</v>
      </c>
      <c r="R447" t="s">
        <v>2040</v>
      </c>
      <c r="S447" s="6">
        <f t="shared" si="25"/>
        <v>40515.25</v>
      </c>
      <c r="T447" s="6">
        <f t="shared" si="26"/>
        <v>40536.25</v>
      </c>
    </row>
    <row r="448" spans="1:20" x14ac:dyDescent="0.35">
      <c r="A448">
        <v>193</v>
      </c>
      <c r="B448" t="s">
        <v>438</v>
      </c>
      <c r="C448" s="3" t="s">
        <v>439</v>
      </c>
      <c r="D448">
        <v>6600</v>
      </c>
      <c r="E448">
        <v>3012</v>
      </c>
      <c r="F448" s="9">
        <f t="shared" si="27"/>
        <v>45.636363636363633</v>
      </c>
      <c r="G448" t="s">
        <v>14</v>
      </c>
      <c r="H448">
        <v>65</v>
      </c>
      <c r="I448" t="s">
        <v>21</v>
      </c>
      <c r="J448" t="s">
        <v>22</v>
      </c>
      <c r="K448">
        <v>1523163600</v>
      </c>
      <c r="L448">
        <v>1523509200</v>
      </c>
      <c r="M448" t="b">
        <v>1</v>
      </c>
      <c r="N448" t="b">
        <v>0</v>
      </c>
      <c r="O448" t="s">
        <v>60</v>
      </c>
      <c r="P448">
        <f t="shared" si="24"/>
        <v>46.34</v>
      </c>
      <c r="Q448" t="s">
        <v>2035</v>
      </c>
      <c r="R448" t="s">
        <v>2045</v>
      </c>
      <c r="S448" s="6">
        <f t="shared" si="25"/>
        <v>43198.208333333328</v>
      </c>
      <c r="T448" s="6">
        <f t="shared" si="26"/>
        <v>43202.208333333328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9">
        <f t="shared" si="27"/>
        <v>24.326030927835053</v>
      </c>
      <c r="G449" t="s">
        <v>74</v>
      </c>
      <c r="H449">
        <v>439</v>
      </c>
      <c r="I449" t="s">
        <v>40</v>
      </c>
      <c r="J449" t="s">
        <v>41</v>
      </c>
      <c r="K449">
        <v>1513663200</v>
      </c>
      <c r="L449">
        <v>1515045600</v>
      </c>
      <c r="M449" t="b">
        <v>0</v>
      </c>
      <c r="N449" t="b">
        <v>0</v>
      </c>
      <c r="O449" t="s">
        <v>269</v>
      </c>
      <c r="P449">
        <f t="shared" si="24"/>
        <v>86</v>
      </c>
      <c r="Q449" t="s">
        <v>2041</v>
      </c>
      <c r="R449" t="s">
        <v>2060</v>
      </c>
      <c r="S449" s="6">
        <f t="shared" si="25"/>
        <v>43088.25</v>
      </c>
      <c r="T449" s="6">
        <f t="shared" si="26"/>
        <v>43104.25</v>
      </c>
    </row>
    <row r="450" spans="1:20" x14ac:dyDescent="0.35">
      <c r="A450">
        <v>927</v>
      </c>
      <c r="B450" t="s">
        <v>1886</v>
      </c>
      <c r="C450" s="3" t="s">
        <v>1887</v>
      </c>
      <c r="D450">
        <v>7200</v>
      </c>
      <c r="E450">
        <v>3301</v>
      </c>
      <c r="F450" s="9">
        <f t="shared" si="27"/>
        <v>45.847222222222221</v>
      </c>
      <c r="G450" t="s">
        <v>14</v>
      </c>
      <c r="H450">
        <v>37</v>
      </c>
      <c r="I450" t="s">
        <v>21</v>
      </c>
      <c r="J450" t="s">
        <v>22</v>
      </c>
      <c r="K450">
        <v>1342069200</v>
      </c>
      <c r="L450">
        <v>1344574800</v>
      </c>
      <c r="M450" t="b">
        <v>0</v>
      </c>
      <c r="N450" t="b">
        <v>0</v>
      </c>
      <c r="O450" t="s">
        <v>33</v>
      </c>
      <c r="P450">
        <f t="shared" ref="P450:P513" si="28">IF(E450=0, 0, ROUND(E450/H450,2))</f>
        <v>89.22</v>
      </c>
      <c r="Q450" t="s">
        <v>2039</v>
      </c>
      <c r="R450" t="s">
        <v>2040</v>
      </c>
      <c r="S450" s="6">
        <f t="shared" ref="S450:S513" si="29">(((K450/60)/60)/24)+DATE(1970,1,1)</f>
        <v>41102.208333333336</v>
      </c>
      <c r="T450" s="6">
        <f t="shared" ref="T450:T513" si="30">(((L450/60)/60)/24)+DATE(1970,1,1)</f>
        <v>41131.208333333336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9">
        <f t="shared" ref="F451:F514" si="31">100*E451/D451</f>
        <v>967</v>
      </c>
      <c r="G451" t="s">
        <v>20</v>
      </c>
      <c r="H451">
        <v>86</v>
      </c>
      <c r="I451" t="s">
        <v>36</v>
      </c>
      <c r="J451" t="s">
        <v>37</v>
      </c>
      <c r="K451">
        <v>1551852000</v>
      </c>
      <c r="L451">
        <v>1553317200</v>
      </c>
      <c r="M451" t="b">
        <v>0</v>
      </c>
      <c r="N451" t="b">
        <v>0</v>
      </c>
      <c r="O451" t="s">
        <v>89</v>
      </c>
      <c r="P451">
        <f t="shared" si="28"/>
        <v>101.2</v>
      </c>
      <c r="Q451" t="s">
        <v>2050</v>
      </c>
      <c r="R451" t="s">
        <v>2051</v>
      </c>
      <c r="S451" s="6">
        <f t="shared" si="29"/>
        <v>43530.25</v>
      </c>
      <c r="T451" s="6">
        <f t="shared" si="30"/>
        <v>43547.208333333328</v>
      </c>
    </row>
    <row r="452" spans="1:20" ht="31" x14ac:dyDescent="0.35">
      <c r="A452">
        <v>326</v>
      </c>
      <c r="B452" t="s">
        <v>704</v>
      </c>
      <c r="C452" s="3" t="s">
        <v>705</v>
      </c>
      <c r="D452">
        <v>7200</v>
      </c>
      <c r="E452">
        <v>3326</v>
      </c>
      <c r="F452" s="9">
        <f t="shared" si="31"/>
        <v>46.194444444444443</v>
      </c>
      <c r="G452" t="s">
        <v>14</v>
      </c>
      <c r="H452">
        <v>128</v>
      </c>
      <c r="I452" t="s">
        <v>21</v>
      </c>
      <c r="J452" t="s">
        <v>22</v>
      </c>
      <c r="K452">
        <v>1451109600</v>
      </c>
      <c r="L452">
        <v>1451628000</v>
      </c>
      <c r="M452" t="b">
        <v>0</v>
      </c>
      <c r="N452" t="b">
        <v>0</v>
      </c>
      <c r="O452" t="s">
        <v>71</v>
      </c>
      <c r="P452">
        <f t="shared" si="28"/>
        <v>25.98</v>
      </c>
      <c r="Q452" t="s">
        <v>2041</v>
      </c>
      <c r="R452" t="s">
        <v>2049</v>
      </c>
      <c r="S452" s="6">
        <f t="shared" si="29"/>
        <v>42364.25</v>
      </c>
      <c r="T452" s="6">
        <f t="shared" si="30"/>
        <v>42370.25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9">
        <f t="shared" si="31"/>
        <v>122.84501347708895</v>
      </c>
      <c r="G453" t="s">
        <v>20</v>
      </c>
      <c r="H453">
        <v>6286</v>
      </c>
      <c r="I453" t="s">
        <v>21</v>
      </c>
      <c r="J453" t="s">
        <v>22</v>
      </c>
      <c r="K453">
        <v>1500440400</v>
      </c>
      <c r="L453">
        <v>1503118800</v>
      </c>
      <c r="M453" t="b">
        <v>0</v>
      </c>
      <c r="N453" t="b">
        <v>0</v>
      </c>
      <c r="O453" t="s">
        <v>23</v>
      </c>
      <c r="P453">
        <f t="shared" si="28"/>
        <v>29</v>
      </c>
      <c r="Q453" t="s">
        <v>2035</v>
      </c>
      <c r="R453" t="s">
        <v>2036</v>
      </c>
      <c r="S453" s="6">
        <f t="shared" si="29"/>
        <v>42935.208333333328</v>
      </c>
      <c r="T453" s="6">
        <f t="shared" si="30"/>
        <v>42966.208333333328</v>
      </c>
    </row>
    <row r="454" spans="1:20" x14ac:dyDescent="0.35">
      <c r="A454">
        <v>409</v>
      </c>
      <c r="B454" t="s">
        <v>243</v>
      </c>
      <c r="C454" s="3" t="s">
        <v>869</v>
      </c>
      <c r="D454">
        <v>135600</v>
      </c>
      <c r="E454">
        <v>62804</v>
      </c>
      <c r="F454" s="9">
        <f t="shared" si="31"/>
        <v>46.315634218289084</v>
      </c>
      <c r="G454" t="s">
        <v>14</v>
      </c>
      <c r="H454">
        <v>714</v>
      </c>
      <c r="I454" t="s">
        <v>21</v>
      </c>
      <c r="J454" t="s">
        <v>22</v>
      </c>
      <c r="K454">
        <v>1492491600</v>
      </c>
      <c r="L454">
        <v>1492837200</v>
      </c>
      <c r="M454" t="b">
        <v>0</v>
      </c>
      <c r="N454" t="b">
        <v>0</v>
      </c>
      <c r="O454" t="s">
        <v>23</v>
      </c>
      <c r="P454">
        <f t="shared" si="28"/>
        <v>87.96</v>
      </c>
      <c r="Q454" t="s">
        <v>2035</v>
      </c>
      <c r="R454" t="s">
        <v>2036</v>
      </c>
      <c r="S454" s="6">
        <f t="shared" si="29"/>
        <v>42843.208333333328</v>
      </c>
      <c r="T454" s="6">
        <f t="shared" si="30"/>
        <v>42847.208333333328</v>
      </c>
    </row>
    <row r="455" spans="1:20" x14ac:dyDescent="0.35">
      <c r="A455">
        <v>428</v>
      </c>
      <c r="B455" t="s">
        <v>905</v>
      </c>
      <c r="C455" s="3" t="s">
        <v>906</v>
      </c>
      <c r="D455">
        <v>101400</v>
      </c>
      <c r="E455">
        <v>47037</v>
      </c>
      <c r="F455" s="9">
        <f t="shared" si="31"/>
        <v>46.387573964497044</v>
      </c>
      <c r="G455" t="s">
        <v>14</v>
      </c>
      <c r="H455">
        <v>747</v>
      </c>
      <c r="I455" t="s">
        <v>21</v>
      </c>
      <c r="J455" t="s">
        <v>22</v>
      </c>
      <c r="K455">
        <v>1297404000</v>
      </c>
      <c r="L455">
        <v>1298008800</v>
      </c>
      <c r="M455" t="b">
        <v>0</v>
      </c>
      <c r="N455" t="b">
        <v>0</v>
      </c>
      <c r="O455" t="s">
        <v>71</v>
      </c>
      <c r="P455">
        <f t="shared" si="28"/>
        <v>62.97</v>
      </c>
      <c r="Q455" t="s">
        <v>2041</v>
      </c>
      <c r="R455" t="s">
        <v>2049</v>
      </c>
      <c r="S455" s="6">
        <f t="shared" si="29"/>
        <v>40585.25</v>
      </c>
      <c r="T455" s="6">
        <f t="shared" si="30"/>
        <v>40592.25</v>
      </c>
    </row>
    <row r="456" spans="1:20" x14ac:dyDescent="0.35">
      <c r="A456">
        <v>77</v>
      </c>
      <c r="B456" t="s">
        <v>202</v>
      </c>
      <c r="C456" s="3" t="s">
        <v>203</v>
      </c>
      <c r="D456">
        <v>9500</v>
      </c>
      <c r="E456">
        <v>4460</v>
      </c>
      <c r="F456" s="9">
        <f t="shared" si="31"/>
        <v>46.94736842105263</v>
      </c>
      <c r="G456" t="s">
        <v>14</v>
      </c>
      <c r="H456">
        <v>56</v>
      </c>
      <c r="I456" t="s">
        <v>21</v>
      </c>
      <c r="J456" t="s">
        <v>22</v>
      </c>
      <c r="K456">
        <v>1285563600</v>
      </c>
      <c r="L456">
        <v>1286773200</v>
      </c>
      <c r="M456" t="b">
        <v>0</v>
      </c>
      <c r="N456" t="b">
        <v>1</v>
      </c>
      <c r="O456" t="s">
        <v>71</v>
      </c>
      <c r="P456">
        <f t="shared" si="28"/>
        <v>79.64</v>
      </c>
      <c r="Q456" t="s">
        <v>2041</v>
      </c>
      <c r="R456" t="s">
        <v>2049</v>
      </c>
      <c r="S456" s="6">
        <f t="shared" si="29"/>
        <v>40448.208333333336</v>
      </c>
      <c r="T456" s="6">
        <f t="shared" si="30"/>
        <v>40462.208333333336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9">
        <f t="shared" si="31"/>
        <v>118.37253218884121</v>
      </c>
      <c r="G457" t="s">
        <v>20</v>
      </c>
      <c r="H457">
        <v>3727</v>
      </c>
      <c r="I457" t="s">
        <v>21</v>
      </c>
      <c r="J457" t="s">
        <v>22</v>
      </c>
      <c r="K457">
        <v>1316754000</v>
      </c>
      <c r="L457">
        <v>1318741200</v>
      </c>
      <c r="M457" t="b">
        <v>0</v>
      </c>
      <c r="N457" t="b">
        <v>0</v>
      </c>
      <c r="O457" t="s">
        <v>33</v>
      </c>
      <c r="P457">
        <f t="shared" si="28"/>
        <v>37</v>
      </c>
      <c r="Q457" t="s">
        <v>2039</v>
      </c>
      <c r="R457" t="s">
        <v>2040</v>
      </c>
      <c r="S457" s="6">
        <f t="shared" si="29"/>
        <v>40809.208333333336</v>
      </c>
      <c r="T457" s="6">
        <f t="shared" si="30"/>
        <v>40832.208333333336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9">
        <f t="shared" si="31"/>
        <v>104.1243169398907</v>
      </c>
      <c r="G458" t="s">
        <v>20</v>
      </c>
      <c r="H458">
        <v>1605</v>
      </c>
      <c r="I458" t="s">
        <v>21</v>
      </c>
      <c r="J458" t="s">
        <v>22</v>
      </c>
      <c r="K458">
        <v>1518242400</v>
      </c>
      <c r="L458">
        <v>1518242400</v>
      </c>
      <c r="M458" t="b">
        <v>0</v>
      </c>
      <c r="N458" t="b">
        <v>1</v>
      </c>
      <c r="O458" t="s">
        <v>60</v>
      </c>
      <c r="P458">
        <f t="shared" si="28"/>
        <v>94.98</v>
      </c>
      <c r="Q458" t="s">
        <v>2035</v>
      </c>
      <c r="R458" t="s">
        <v>2045</v>
      </c>
      <c r="S458" s="6">
        <f t="shared" si="29"/>
        <v>43141.25</v>
      </c>
      <c r="T458" s="6">
        <f t="shared" si="30"/>
        <v>43141.25</v>
      </c>
    </row>
    <row r="459" spans="1:20" x14ac:dyDescent="0.35">
      <c r="A459">
        <v>659</v>
      </c>
      <c r="B459" t="s">
        <v>1360</v>
      </c>
      <c r="C459" s="3" t="s">
        <v>1361</v>
      </c>
      <c r="D459">
        <v>120700</v>
      </c>
      <c r="E459">
        <v>57010</v>
      </c>
      <c r="F459" s="9">
        <f t="shared" si="31"/>
        <v>47.232808616404306</v>
      </c>
      <c r="G459" t="s">
        <v>14</v>
      </c>
      <c r="H459">
        <v>750</v>
      </c>
      <c r="I459" t="s">
        <v>40</v>
      </c>
      <c r="J459" t="s">
        <v>41</v>
      </c>
      <c r="K459">
        <v>1296108000</v>
      </c>
      <c r="L459">
        <v>1296194400</v>
      </c>
      <c r="M459" t="b">
        <v>0</v>
      </c>
      <c r="N459" t="b">
        <v>0</v>
      </c>
      <c r="O459" t="s">
        <v>42</v>
      </c>
      <c r="P459">
        <f t="shared" si="28"/>
        <v>76.010000000000005</v>
      </c>
      <c r="Q459" t="s">
        <v>2041</v>
      </c>
      <c r="R459" t="s">
        <v>2042</v>
      </c>
      <c r="S459" s="6">
        <f t="shared" si="29"/>
        <v>40570.25</v>
      </c>
      <c r="T459" s="6">
        <f t="shared" si="30"/>
        <v>40571.25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9">
        <f t="shared" si="31"/>
        <v>351.20118343195264</v>
      </c>
      <c r="G460" t="s">
        <v>20</v>
      </c>
      <c r="H460">
        <v>2120</v>
      </c>
      <c r="I460" t="s">
        <v>21</v>
      </c>
      <c r="J460" t="s">
        <v>22</v>
      </c>
      <c r="K460">
        <v>1269752400</v>
      </c>
      <c r="L460">
        <v>1273554000</v>
      </c>
      <c r="M460" t="b">
        <v>0</v>
      </c>
      <c r="N460" t="b">
        <v>0</v>
      </c>
      <c r="O460" t="s">
        <v>33</v>
      </c>
      <c r="P460">
        <f t="shared" si="28"/>
        <v>55.99</v>
      </c>
      <c r="Q460" t="s">
        <v>2039</v>
      </c>
      <c r="R460" t="s">
        <v>2040</v>
      </c>
      <c r="S460" s="6">
        <f t="shared" si="29"/>
        <v>40265.208333333336</v>
      </c>
      <c r="T460" s="6">
        <f t="shared" si="30"/>
        <v>40309.208333333336</v>
      </c>
    </row>
    <row r="461" spans="1:20" x14ac:dyDescent="0.35">
      <c r="A461">
        <v>15</v>
      </c>
      <c r="B461" t="s">
        <v>63</v>
      </c>
      <c r="C461" s="3" t="s">
        <v>64</v>
      </c>
      <c r="D461">
        <v>81200</v>
      </c>
      <c r="E461">
        <v>38414</v>
      </c>
      <c r="F461" s="9">
        <f t="shared" si="31"/>
        <v>47.307881773399018</v>
      </c>
      <c r="G461" t="s">
        <v>14</v>
      </c>
      <c r="H461">
        <v>452</v>
      </c>
      <c r="I461" t="s">
        <v>21</v>
      </c>
      <c r="J461" t="s">
        <v>22</v>
      </c>
      <c r="K461">
        <v>1575957600</v>
      </c>
      <c r="L461">
        <v>1576303200</v>
      </c>
      <c r="M461" t="b">
        <v>0</v>
      </c>
      <c r="N461" t="b">
        <v>0</v>
      </c>
      <c r="O461" t="s">
        <v>65</v>
      </c>
      <c r="P461">
        <f t="shared" si="28"/>
        <v>84.99</v>
      </c>
      <c r="Q461" t="s">
        <v>2037</v>
      </c>
      <c r="R461" t="s">
        <v>2046</v>
      </c>
      <c r="S461" s="6">
        <f t="shared" si="29"/>
        <v>43809.25</v>
      </c>
      <c r="T461" s="6">
        <f t="shared" si="30"/>
        <v>43813.25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9">
        <f t="shared" si="31"/>
        <v>171.625</v>
      </c>
      <c r="G462" t="s">
        <v>20</v>
      </c>
      <c r="H462">
        <v>50</v>
      </c>
      <c r="I462" t="s">
        <v>21</v>
      </c>
      <c r="J462" t="s">
        <v>22</v>
      </c>
      <c r="K462">
        <v>1281330000</v>
      </c>
      <c r="L462">
        <v>1281589200</v>
      </c>
      <c r="M462" t="b">
        <v>0</v>
      </c>
      <c r="N462" t="b">
        <v>0</v>
      </c>
      <c r="O462" t="s">
        <v>33</v>
      </c>
      <c r="P462">
        <f t="shared" si="28"/>
        <v>82.38</v>
      </c>
      <c r="Q462" t="s">
        <v>2039</v>
      </c>
      <c r="R462" t="s">
        <v>2040</v>
      </c>
      <c r="S462" s="6">
        <f t="shared" si="29"/>
        <v>40399.208333333336</v>
      </c>
      <c r="T462" s="6">
        <f t="shared" si="30"/>
        <v>40402.208333333336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9">
        <f t="shared" si="31"/>
        <v>141.04655870445345</v>
      </c>
      <c r="G463" t="s">
        <v>20</v>
      </c>
      <c r="H463">
        <v>2080</v>
      </c>
      <c r="I463" t="s">
        <v>21</v>
      </c>
      <c r="J463" t="s">
        <v>22</v>
      </c>
      <c r="K463">
        <v>1398661200</v>
      </c>
      <c r="L463">
        <v>1400389200</v>
      </c>
      <c r="M463" t="b">
        <v>0</v>
      </c>
      <c r="N463" t="b">
        <v>0</v>
      </c>
      <c r="O463" t="s">
        <v>53</v>
      </c>
      <c r="P463">
        <f t="shared" si="28"/>
        <v>67</v>
      </c>
      <c r="Q463" t="s">
        <v>2041</v>
      </c>
      <c r="R463" t="s">
        <v>2044</v>
      </c>
      <c r="S463" s="6">
        <f t="shared" si="29"/>
        <v>41757.208333333336</v>
      </c>
      <c r="T463" s="6">
        <f t="shared" si="30"/>
        <v>41777.208333333336</v>
      </c>
    </row>
    <row r="464" spans="1:20" ht="31" x14ac:dyDescent="0.35">
      <c r="A464">
        <v>45</v>
      </c>
      <c r="B464" t="s">
        <v>136</v>
      </c>
      <c r="C464" s="3" t="s">
        <v>137</v>
      </c>
      <c r="D464">
        <v>9500</v>
      </c>
      <c r="E464">
        <v>4530</v>
      </c>
      <c r="F464" s="9">
        <f t="shared" si="31"/>
        <v>47.684210526315788</v>
      </c>
      <c r="G464" t="s">
        <v>14</v>
      </c>
      <c r="H464">
        <v>48</v>
      </c>
      <c r="I464" t="s">
        <v>21</v>
      </c>
      <c r="J464" t="s">
        <v>22</v>
      </c>
      <c r="K464">
        <v>1478062800</v>
      </c>
      <c r="L464">
        <v>1479362400</v>
      </c>
      <c r="M464" t="b">
        <v>0</v>
      </c>
      <c r="N464" t="b">
        <v>1</v>
      </c>
      <c r="O464" t="s">
        <v>33</v>
      </c>
      <c r="P464">
        <f t="shared" si="28"/>
        <v>94.38</v>
      </c>
      <c r="Q464" t="s">
        <v>2039</v>
      </c>
      <c r="R464" t="s">
        <v>2040</v>
      </c>
      <c r="S464" s="6">
        <f t="shared" si="29"/>
        <v>42676.208333333328</v>
      </c>
      <c r="T464" s="6">
        <f t="shared" si="30"/>
        <v>42691.25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9">
        <f t="shared" si="31"/>
        <v>108.16455696202532</v>
      </c>
      <c r="G465" t="s">
        <v>20</v>
      </c>
      <c r="H465">
        <v>2105</v>
      </c>
      <c r="I465" t="s">
        <v>21</v>
      </c>
      <c r="J465" t="s">
        <v>22</v>
      </c>
      <c r="K465">
        <v>1388469600</v>
      </c>
      <c r="L465">
        <v>1388815200</v>
      </c>
      <c r="M465" t="b">
        <v>0</v>
      </c>
      <c r="N465" t="b">
        <v>0</v>
      </c>
      <c r="O465" t="s">
        <v>71</v>
      </c>
      <c r="P465">
        <f t="shared" si="28"/>
        <v>69.010000000000005</v>
      </c>
      <c r="Q465" t="s">
        <v>2041</v>
      </c>
      <c r="R465" t="s">
        <v>2049</v>
      </c>
      <c r="S465" s="6">
        <f t="shared" si="29"/>
        <v>41639.25</v>
      </c>
      <c r="T465" s="6">
        <f t="shared" si="30"/>
        <v>41643.25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9">
        <f t="shared" si="31"/>
        <v>133.45505617977528</v>
      </c>
      <c r="G466" t="s">
        <v>20</v>
      </c>
      <c r="H466">
        <v>2436</v>
      </c>
      <c r="I466" t="s">
        <v>21</v>
      </c>
      <c r="J466" t="s">
        <v>22</v>
      </c>
      <c r="K466">
        <v>1518328800</v>
      </c>
      <c r="L466">
        <v>1519538400</v>
      </c>
      <c r="M466" t="b">
        <v>0</v>
      </c>
      <c r="N466" t="b">
        <v>0</v>
      </c>
      <c r="O466" t="s">
        <v>33</v>
      </c>
      <c r="P466">
        <f t="shared" si="28"/>
        <v>39.01</v>
      </c>
      <c r="Q466" t="s">
        <v>2039</v>
      </c>
      <c r="R466" t="s">
        <v>2040</v>
      </c>
      <c r="S466" s="6">
        <f t="shared" si="29"/>
        <v>43142.25</v>
      </c>
      <c r="T466" s="6">
        <f t="shared" si="30"/>
        <v>43156.25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9">
        <f t="shared" si="31"/>
        <v>187.85106382978722</v>
      </c>
      <c r="G467" t="s">
        <v>20</v>
      </c>
      <c r="H467">
        <v>80</v>
      </c>
      <c r="I467" t="s">
        <v>21</v>
      </c>
      <c r="J467" t="s">
        <v>22</v>
      </c>
      <c r="K467">
        <v>1517032800</v>
      </c>
      <c r="L467">
        <v>1517810400</v>
      </c>
      <c r="M467" t="b">
        <v>0</v>
      </c>
      <c r="N467" t="b">
        <v>0</v>
      </c>
      <c r="O467" t="s">
        <v>206</v>
      </c>
      <c r="P467">
        <f t="shared" si="28"/>
        <v>110.36</v>
      </c>
      <c r="Q467" t="s">
        <v>2047</v>
      </c>
      <c r="R467" t="s">
        <v>2059</v>
      </c>
      <c r="S467" s="6">
        <f t="shared" si="29"/>
        <v>43127.25</v>
      </c>
      <c r="T467" s="6">
        <f t="shared" si="30"/>
        <v>43136.25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9">
        <f t="shared" si="31"/>
        <v>332</v>
      </c>
      <c r="G468" t="s">
        <v>20</v>
      </c>
      <c r="H468">
        <v>42</v>
      </c>
      <c r="I468" t="s">
        <v>21</v>
      </c>
      <c r="J468" t="s">
        <v>22</v>
      </c>
      <c r="K468">
        <v>1368594000</v>
      </c>
      <c r="L468">
        <v>1370581200</v>
      </c>
      <c r="M468" t="b">
        <v>0</v>
      </c>
      <c r="N468" t="b">
        <v>1</v>
      </c>
      <c r="O468" t="s">
        <v>65</v>
      </c>
      <c r="P468">
        <f t="shared" si="28"/>
        <v>94.86</v>
      </c>
      <c r="Q468" t="s">
        <v>2037</v>
      </c>
      <c r="R468" t="s">
        <v>2046</v>
      </c>
      <c r="S468" s="6">
        <f t="shared" si="29"/>
        <v>41409.208333333336</v>
      </c>
      <c r="T468" s="6">
        <f t="shared" si="30"/>
        <v>41432.208333333336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9">
        <f t="shared" si="31"/>
        <v>575.21428571428567</v>
      </c>
      <c r="G469" t="s">
        <v>20</v>
      </c>
      <c r="H469">
        <v>139</v>
      </c>
      <c r="I469" t="s">
        <v>15</v>
      </c>
      <c r="J469" t="s">
        <v>16</v>
      </c>
      <c r="K469">
        <v>1448258400</v>
      </c>
      <c r="L469">
        <v>1448863200</v>
      </c>
      <c r="M469" t="b">
        <v>0</v>
      </c>
      <c r="N469" t="b">
        <v>1</v>
      </c>
      <c r="O469" t="s">
        <v>28</v>
      </c>
      <c r="P469">
        <f t="shared" si="28"/>
        <v>57.94</v>
      </c>
      <c r="Q469" t="s">
        <v>2037</v>
      </c>
      <c r="R469" t="s">
        <v>2038</v>
      </c>
      <c r="S469" s="6">
        <f t="shared" si="29"/>
        <v>42331.25</v>
      </c>
      <c r="T469" s="6">
        <f t="shared" si="30"/>
        <v>42338.25</v>
      </c>
    </row>
    <row r="470" spans="1:20" ht="31" x14ac:dyDescent="0.35">
      <c r="A470">
        <v>499</v>
      </c>
      <c r="B470" t="s">
        <v>1046</v>
      </c>
      <c r="C470" s="3" t="s">
        <v>1047</v>
      </c>
      <c r="D470">
        <v>163800</v>
      </c>
      <c r="E470">
        <v>78743</v>
      </c>
      <c r="F470" s="9">
        <f t="shared" si="31"/>
        <v>48.072649572649574</v>
      </c>
      <c r="G470" t="s">
        <v>14</v>
      </c>
      <c r="H470">
        <v>2072</v>
      </c>
      <c r="I470" t="s">
        <v>21</v>
      </c>
      <c r="J470" t="s">
        <v>22</v>
      </c>
      <c r="K470">
        <v>1458018000</v>
      </c>
      <c r="L470">
        <v>1458450000</v>
      </c>
      <c r="M470" t="b">
        <v>0</v>
      </c>
      <c r="N470" t="b">
        <v>1</v>
      </c>
      <c r="O470" t="s">
        <v>42</v>
      </c>
      <c r="P470">
        <f t="shared" si="28"/>
        <v>38</v>
      </c>
      <c r="Q470" t="s">
        <v>2041</v>
      </c>
      <c r="R470" t="s">
        <v>2042</v>
      </c>
      <c r="S470" s="6">
        <f t="shared" si="29"/>
        <v>42444.208333333328</v>
      </c>
      <c r="T470" s="6">
        <f t="shared" si="30"/>
        <v>42449.208333333328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9">
        <f t="shared" si="31"/>
        <v>184.42857142857142</v>
      </c>
      <c r="G471" t="s">
        <v>20</v>
      </c>
      <c r="H471">
        <v>159</v>
      </c>
      <c r="I471" t="s">
        <v>21</v>
      </c>
      <c r="J471" t="s">
        <v>22</v>
      </c>
      <c r="K471">
        <v>1431925200</v>
      </c>
      <c r="L471">
        <v>1432098000</v>
      </c>
      <c r="M471" t="b">
        <v>0</v>
      </c>
      <c r="N471" t="b">
        <v>0</v>
      </c>
      <c r="O471" t="s">
        <v>53</v>
      </c>
      <c r="P471">
        <f t="shared" si="28"/>
        <v>64.959999999999994</v>
      </c>
      <c r="Q471" t="s">
        <v>2041</v>
      </c>
      <c r="R471" t="s">
        <v>2044</v>
      </c>
      <c r="S471" s="6">
        <f t="shared" si="29"/>
        <v>42142.208333333328</v>
      </c>
      <c r="T471" s="6">
        <f t="shared" si="30"/>
        <v>42144.208333333328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9">
        <f t="shared" si="31"/>
        <v>285.80555555555554</v>
      </c>
      <c r="G472" t="s">
        <v>20</v>
      </c>
      <c r="H472">
        <v>381</v>
      </c>
      <c r="I472" t="s">
        <v>21</v>
      </c>
      <c r="J472" t="s">
        <v>22</v>
      </c>
      <c r="K472">
        <v>1481522400</v>
      </c>
      <c r="L472">
        <v>1482127200</v>
      </c>
      <c r="M472" t="b">
        <v>0</v>
      </c>
      <c r="N472" t="b">
        <v>0</v>
      </c>
      <c r="O472" t="s">
        <v>65</v>
      </c>
      <c r="P472">
        <f t="shared" si="28"/>
        <v>27.01</v>
      </c>
      <c r="Q472" t="s">
        <v>2037</v>
      </c>
      <c r="R472" t="s">
        <v>2046</v>
      </c>
      <c r="S472" s="6">
        <f t="shared" si="29"/>
        <v>42716.25</v>
      </c>
      <c r="T472" s="6">
        <f t="shared" si="30"/>
        <v>42723.25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9">
        <f t="shared" si="31"/>
        <v>319</v>
      </c>
      <c r="G473" t="s">
        <v>20</v>
      </c>
      <c r="H473">
        <v>194</v>
      </c>
      <c r="I473" t="s">
        <v>40</v>
      </c>
      <c r="J473" t="s">
        <v>41</v>
      </c>
      <c r="K473">
        <v>1335934800</v>
      </c>
      <c r="L473">
        <v>1335934800</v>
      </c>
      <c r="M473" t="b">
        <v>0</v>
      </c>
      <c r="N473" t="b">
        <v>1</v>
      </c>
      <c r="O473" t="s">
        <v>17</v>
      </c>
      <c r="P473">
        <f t="shared" si="28"/>
        <v>50.97</v>
      </c>
      <c r="Q473" t="s">
        <v>2033</v>
      </c>
      <c r="R473" t="s">
        <v>2034</v>
      </c>
      <c r="S473" s="6">
        <f t="shared" si="29"/>
        <v>41031.208333333336</v>
      </c>
      <c r="T473" s="6">
        <f t="shared" si="30"/>
        <v>41031.208333333336</v>
      </c>
    </row>
    <row r="474" spans="1:20" ht="31" x14ac:dyDescent="0.35">
      <c r="A474">
        <v>11</v>
      </c>
      <c r="B474" t="s">
        <v>54</v>
      </c>
      <c r="C474" s="3" t="s">
        <v>55</v>
      </c>
      <c r="D474">
        <v>6300</v>
      </c>
      <c r="E474">
        <v>3030</v>
      </c>
      <c r="F474" s="9">
        <f t="shared" si="31"/>
        <v>48.095238095238095</v>
      </c>
      <c r="G474" t="s">
        <v>14</v>
      </c>
      <c r="H474">
        <v>27</v>
      </c>
      <c r="I474" t="s">
        <v>21</v>
      </c>
      <c r="J474" t="s">
        <v>22</v>
      </c>
      <c r="K474">
        <v>1285045200</v>
      </c>
      <c r="L474">
        <v>1285563600</v>
      </c>
      <c r="M474" t="b">
        <v>0</v>
      </c>
      <c r="N474" t="b">
        <v>1</v>
      </c>
      <c r="O474" t="s">
        <v>33</v>
      </c>
      <c r="P474">
        <f t="shared" si="28"/>
        <v>112.22</v>
      </c>
      <c r="Q474" t="s">
        <v>2039</v>
      </c>
      <c r="R474" t="s">
        <v>2040</v>
      </c>
      <c r="S474" s="6">
        <f t="shared" si="29"/>
        <v>40442.208333333336</v>
      </c>
      <c r="T474" s="6">
        <f t="shared" si="30"/>
        <v>40448.208333333336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9">
        <f t="shared" si="31"/>
        <v>178.14</v>
      </c>
      <c r="G475" t="s">
        <v>20</v>
      </c>
      <c r="H475">
        <v>106</v>
      </c>
      <c r="I475" t="s">
        <v>21</v>
      </c>
      <c r="J475" t="s">
        <v>22</v>
      </c>
      <c r="K475">
        <v>1529989200</v>
      </c>
      <c r="L475">
        <v>1530075600</v>
      </c>
      <c r="M475" t="b">
        <v>0</v>
      </c>
      <c r="N475" t="b">
        <v>0</v>
      </c>
      <c r="O475" t="s">
        <v>50</v>
      </c>
      <c r="P475">
        <f t="shared" si="28"/>
        <v>84.03</v>
      </c>
      <c r="Q475" t="s">
        <v>2035</v>
      </c>
      <c r="R475" t="s">
        <v>2043</v>
      </c>
      <c r="S475" s="6">
        <f t="shared" si="29"/>
        <v>43277.208333333328</v>
      </c>
      <c r="T475" s="6">
        <f t="shared" si="30"/>
        <v>43278.208333333328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9">
        <f t="shared" si="31"/>
        <v>365.15</v>
      </c>
      <c r="G476" t="s">
        <v>20</v>
      </c>
      <c r="H476">
        <v>142</v>
      </c>
      <c r="I476" t="s">
        <v>21</v>
      </c>
      <c r="J476" t="s">
        <v>22</v>
      </c>
      <c r="K476">
        <v>1418709600</v>
      </c>
      <c r="L476">
        <v>1418796000</v>
      </c>
      <c r="M476" t="b">
        <v>0</v>
      </c>
      <c r="N476" t="b">
        <v>0</v>
      </c>
      <c r="O476" t="s">
        <v>269</v>
      </c>
      <c r="P476">
        <f t="shared" si="28"/>
        <v>102.86</v>
      </c>
      <c r="Q476" t="s">
        <v>2041</v>
      </c>
      <c r="R476" t="s">
        <v>2060</v>
      </c>
      <c r="S476" s="6">
        <f t="shared" si="29"/>
        <v>41989.25</v>
      </c>
      <c r="T476" s="6">
        <f t="shared" si="30"/>
        <v>41990.25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9">
        <f t="shared" si="31"/>
        <v>113.94594594594595</v>
      </c>
      <c r="G477" t="s">
        <v>20</v>
      </c>
      <c r="H477">
        <v>211</v>
      </c>
      <c r="I477" t="s">
        <v>21</v>
      </c>
      <c r="J477" t="s">
        <v>22</v>
      </c>
      <c r="K477">
        <v>1372136400</v>
      </c>
      <c r="L477">
        <v>1372482000</v>
      </c>
      <c r="M477" t="b">
        <v>0</v>
      </c>
      <c r="N477" t="b">
        <v>1</v>
      </c>
      <c r="O477" t="s">
        <v>206</v>
      </c>
      <c r="P477">
        <f t="shared" si="28"/>
        <v>39.96</v>
      </c>
      <c r="Q477" t="s">
        <v>2047</v>
      </c>
      <c r="R477" t="s">
        <v>2059</v>
      </c>
      <c r="S477" s="6">
        <f t="shared" si="29"/>
        <v>41450.208333333336</v>
      </c>
      <c r="T477" s="6">
        <f t="shared" si="30"/>
        <v>41454.208333333336</v>
      </c>
    </row>
    <row r="478" spans="1:20" x14ac:dyDescent="0.35">
      <c r="A478">
        <v>644</v>
      </c>
      <c r="B478" t="s">
        <v>1330</v>
      </c>
      <c r="C478" s="3" t="s">
        <v>1331</v>
      </c>
      <c r="D478">
        <v>169400</v>
      </c>
      <c r="E478">
        <v>81984</v>
      </c>
      <c r="F478" s="9">
        <f t="shared" si="31"/>
        <v>48.396694214876035</v>
      </c>
      <c r="G478" t="s">
        <v>14</v>
      </c>
      <c r="H478">
        <v>2928</v>
      </c>
      <c r="I478" t="s">
        <v>15</v>
      </c>
      <c r="J478" t="s">
        <v>16</v>
      </c>
      <c r="K478">
        <v>1545112800</v>
      </c>
      <c r="L478">
        <v>1546495200</v>
      </c>
      <c r="M478" t="b">
        <v>0</v>
      </c>
      <c r="N478" t="b">
        <v>0</v>
      </c>
      <c r="O478" t="s">
        <v>33</v>
      </c>
      <c r="P478">
        <f t="shared" si="28"/>
        <v>28</v>
      </c>
      <c r="Q478" t="s">
        <v>2039</v>
      </c>
      <c r="R478" t="s">
        <v>2040</v>
      </c>
      <c r="S478" s="6">
        <f t="shared" si="29"/>
        <v>43452.25</v>
      </c>
      <c r="T478" s="6">
        <f t="shared" si="30"/>
        <v>43468.25</v>
      </c>
    </row>
    <row r="479" spans="1:20" x14ac:dyDescent="0.35">
      <c r="A479">
        <v>91</v>
      </c>
      <c r="B479" t="s">
        <v>231</v>
      </c>
      <c r="C479" s="3" t="s">
        <v>232</v>
      </c>
      <c r="D479">
        <v>154300</v>
      </c>
      <c r="E479">
        <v>74688</v>
      </c>
      <c r="F479" s="9">
        <f t="shared" si="31"/>
        <v>48.404406999351913</v>
      </c>
      <c r="G479" t="s">
        <v>14</v>
      </c>
      <c r="H479">
        <v>679</v>
      </c>
      <c r="I479" t="s">
        <v>107</v>
      </c>
      <c r="J479" t="s">
        <v>108</v>
      </c>
      <c r="K479">
        <v>1470459600</v>
      </c>
      <c r="L479">
        <v>1472878800</v>
      </c>
      <c r="M479" t="b">
        <v>0</v>
      </c>
      <c r="N479" t="b">
        <v>0</v>
      </c>
      <c r="O479" t="s">
        <v>206</v>
      </c>
      <c r="P479">
        <f t="shared" si="28"/>
        <v>110</v>
      </c>
      <c r="Q479" t="s">
        <v>2047</v>
      </c>
      <c r="R479" t="s">
        <v>2059</v>
      </c>
      <c r="S479" s="6">
        <f t="shared" si="29"/>
        <v>42588.208333333328</v>
      </c>
      <c r="T479" s="6">
        <f t="shared" si="30"/>
        <v>42616.208333333328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9">
        <f t="shared" si="31"/>
        <v>236.34156976744185</v>
      </c>
      <c r="G480" t="s">
        <v>20</v>
      </c>
      <c r="H480">
        <v>2756</v>
      </c>
      <c r="I480" t="s">
        <v>21</v>
      </c>
      <c r="J480" t="s">
        <v>22</v>
      </c>
      <c r="K480">
        <v>1425877200</v>
      </c>
      <c r="L480">
        <v>1426914000</v>
      </c>
      <c r="M480" t="b">
        <v>0</v>
      </c>
      <c r="N480" t="b">
        <v>0</v>
      </c>
      <c r="O480" t="s">
        <v>65</v>
      </c>
      <c r="P480">
        <f t="shared" si="28"/>
        <v>59</v>
      </c>
      <c r="Q480" t="s">
        <v>2037</v>
      </c>
      <c r="R480" t="s">
        <v>2046</v>
      </c>
      <c r="S480" s="6">
        <f t="shared" si="29"/>
        <v>42072.208333333328</v>
      </c>
      <c r="T480" s="6">
        <f t="shared" si="30"/>
        <v>42084.208333333328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9">
        <f t="shared" si="31"/>
        <v>512.91666666666663</v>
      </c>
      <c r="G481" t="s">
        <v>20</v>
      </c>
      <c r="H481">
        <v>173</v>
      </c>
      <c r="I481" t="s">
        <v>40</v>
      </c>
      <c r="J481" t="s">
        <v>41</v>
      </c>
      <c r="K481">
        <v>1501304400</v>
      </c>
      <c r="L481">
        <v>1501477200</v>
      </c>
      <c r="M481" t="b">
        <v>0</v>
      </c>
      <c r="N481" t="b">
        <v>0</v>
      </c>
      <c r="O481" t="s">
        <v>17</v>
      </c>
      <c r="P481">
        <f t="shared" si="28"/>
        <v>71.16</v>
      </c>
      <c r="Q481" t="s">
        <v>2033</v>
      </c>
      <c r="R481" t="s">
        <v>2034</v>
      </c>
      <c r="S481" s="6">
        <f t="shared" si="29"/>
        <v>42945.208333333328</v>
      </c>
      <c r="T481" s="6">
        <f t="shared" si="30"/>
        <v>42947.208333333328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9">
        <f t="shared" si="31"/>
        <v>100.65116279069767</v>
      </c>
      <c r="G482" t="s">
        <v>20</v>
      </c>
      <c r="H482">
        <v>87</v>
      </c>
      <c r="I482" t="s">
        <v>21</v>
      </c>
      <c r="J482" t="s">
        <v>22</v>
      </c>
      <c r="K482">
        <v>1268287200</v>
      </c>
      <c r="L482">
        <v>1269061200</v>
      </c>
      <c r="M482" t="b">
        <v>0</v>
      </c>
      <c r="N482" t="b">
        <v>1</v>
      </c>
      <c r="O482" t="s">
        <v>122</v>
      </c>
      <c r="P482">
        <f t="shared" si="28"/>
        <v>99.49</v>
      </c>
      <c r="Q482" t="s">
        <v>2054</v>
      </c>
      <c r="R482" t="s">
        <v>2055</v>
      </c>
      <c r="S482" s="6">
        <f t="shared" si="29"/>
        <v>40248.25</v>
      </c>
      <c r="T482" s="6">
        <f t="shared" si="30"/>
        <v>40257.208333333336</v>
      </c>
    </row>
    <row r="483" spans="1:20" x14ac:dyDescent="0.35">
      <c r="A483">
        <v>649</v>
      </c>
      <c r="B483" t="s">
        <v>1340</v>
      </c>
      <c r="C483" s="3" t="s">
        <v>1341</v>
      </c>
      <c r="D483">
        <v>121700</v>
      </c>
      <c r="E483">
        <v>59003</v>
      </c>
      <c r="F483" s="9">
        <f t="shared" si="31"/>
        <v>48.482333607230899</v>
      </c>
      <c r="G483" t="s">
        <v>14</v>
      </c>
      <c r="H483">
        <v>602</v>
      </c>
      <c r="I483" t="s">
        <v>98</v>
      </c>
      <c r="J483" t="s">
        <v>99</v>
      </c>
      <c r="K483">
        <v>1287550800</v>
      </c>
      <c r="L483">
        <v>1288501200</v>
      </c>
      <c r="M483" t="b">
        <v>1</v>
      </c>
      <c r="N483" t="b">
        <v>1</v>
      </c>
      <c r="O483" t="s">
        <v>33</v>
      </c>
      <c r="P483">
        <f t="shared" si="28"/>
        <v>98.01</v>
      </c>
      <c r="Q483" t="s">
        <v>2039</v>
      </c>
      <c r="R483" t="s">
        <v>2040</v>
      </c>
      <c r="S483" s="6">
        <f t="shared" si="29"/>
        <v>40471.208333333336</v>
      </c>
      <c r="T483" s="6">
        <f t="shared" si="30"/>
        <v>40482.208333333336</v>
      </c>
    </row>
    <row r="484" spans="1:20" x14ac:dyDescent="0.35">
      <c r="A484">
        <v>19</v>
      </c>
      <c r="B484" t="s">
        <v>75</v>
      </c>
      <c r="C484" s="3" t="s">
        <v>76</v>
      </c>
      <c r="D484">
        <v>62500</v>
      </c>
      <c r="E484">
        <v>30331</v>
      </c>
      <c r="F484" s="9">
        <f t="shared" si="31"/>
        <v>48.529600000000002</v>
      </c>
      <c r="G484" t="s">
        <v>14</v>
      </c>
      <c r="H484">
        <v>674</v>
      </c>
      <c r="I484" t="s">
        <v>21</v>
      </c>
      <c r="J484" t="s">
        <v>22</v>
      </c>
      <c r="K484">
        <v>1551679200</v>
      </c>
      <c r="L484">
        <v>1553490000</v>
      </c>
      <c r="M484" t="b">
        <v>0</v>
      </c>
      <c r="N484" t="b">
        <v>1</v>
      </c>
      <c r="O484" t="s">
        <v>33</v>
      </c>
      <c r="P484">
        <f t="shared" si="28"/>
        <v>45</v>
      </c>
      <c r="Q484" t="s">
        <v>2039</v>
      </c>
      <c r="R484" t="s">
        <v>2040</v>
      </c>
      <c r="S484" s="6">
        <f t="shared" si="29"/>
        <v>43528.25</v>
      </c>
      <c r="T484" s="6">
        <f t="shared" si="30"/>
        <v>43549.208333333328</v>
      </c>
    </row>
    <row r="485" spans="1:20" x14ac:dyDescent="0.35">
      <c r="A485">
        <v>618</v>
      </c>
      <c r="B485" t="s">
        <v>1278</v>
      </c>
      <c r="C485" s="3" t="s">
        <v>1279</v>
      </c>
      <c r="D485">
        <v>198600</v>
      </c>
      <c r="E485">
        <v>97037</v>
      </c>
      <c r="F485" s="9">
        <f t="shared" si="31"/>
        <v>48.86052366565962</v>
      </c>
      <c r="G485" t="s">
        <v>14</v>
      </c>
      <c r="H485">
        <v>1198</v>
      </c>
      <c r="I485" t="s">
        <v>21</v>
      </c>
      <c r="J485" t="s">
        <v>22</v>
      </c>
      <c r="K485">
        <v>1367470800</v>
      </c>
      <c r="L485">
        <v>1369285200</v>
      </c>
      <c r="M485" t="b">
        <v>0</v>
      </c>
      <c r="N485" t="b">
        <v>0</v>
      </c>
      <c r="O485" t="s">
        <v>68</v>
      </c>
      <c r="P485">
        <f t="shared" si="28"/>
        <v>81</v>
      </c>
      <c r="Q485" t="s">
        <v>2047</v>
      </c>
      <c r="R485" t="s">
        <v>2048</v>
      </c>
      <c r="S485" s="6">
        <f t="shared" si="29"/>
        <v>41396.208333333336</v>
      </c>
      <c r="T485" s="6">
        <f t="shared" si="30"/>
        <v>41417.208333333336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9">
        <f t="shared" si="31"/>
        <v>260.20608108108109</v>
      </c>
      <c r="G486" t="s">
        <v>20</v>
      </c>
      <c r="H486">
        <v>1572</v>
      </c>
      <c r="I486" t="s">
        <v>40</v>
      </c>
      <c r="J486" t="s">
        <v>41</v>
      </c>
      <c r="K486">
        <v>1407128400</v>
      </c>
      <c r="L486">
        <v>1411362000</v>
      </c>
      <c r="M486" t="b">
        <v>0</v>
      </c>
      <c r="N486" t="b">
        <v>1</v>
      </c>
      <c r="O486" t="s">
        <v>17</v>
      </c>
      <c r="P486">
        <f t="shared" si="28"/>
        <v>49</v>
      </c>
      <c r="Q486" t="s">
        <v>2033</v>
      </c>
      <c r="R486" t="s">
        <v>2034</v>
      </c>
      <c r="S486" s="6">
        <f t="shared" si="29"/>
        <v>41855.208333333336</v>
      </c>
      <c r="T486" s="6">
        <f t="shared" si="30"/>
        <v>41904.208333333336</v>
      </c>
    </row>
    <row r="487" spans="1:20" x14ac:dyDescent="0.35">
      <c r="A487">
        <v>777</v>
      </c>
      <c r="B487" t="s">
        <v>1589</v>
      </c>
      <c r="C487" s="3" t="s">
        <v>1590</v>
      </c>
      <c r="D487">
        <v>93800</v>
      </c>
      <c r="E487">
        <v>45987</v>
      </c>
      <c r="F487" s="9">
        <f t="shared" si="31"/>
        <v>49.026652452025587</v>
      </c>
      <c r="G487" t="s">
        <v>14</v>
      </c>
      <c r="H487">
        <v>676</v>
      </c>
      <c r="I487" t="s">
        <v>21</v>
      </c>
      <c r="J487" t="s">
        <v>22</v>
      </c>
      <c r="K487">
        <v>1316754000</v>
      </c>
      <c r="L487">
        <v>1319259600</v>
      </c>
      <c r="M487" t="b">
        <v>0</v>
      </c>
      <c r="N487" t="b">
        <v>0</v>
      </c>
      <c r="O487" t="s">
        <v>33</v>
      </c>
      <c r="P487">
        <f t="shared" si="28"/>
        <v>68.03</v>
      </c>
      <c r="Q487" t="s">
        <v>2039</v>
      </c>
      <c r="R487" t="s">
        <v>2040</v>
      </c>
      <c r="S487" s="6">
        <f t="shared" si="29"/>
        <v>40809.208333333336</v>
      </c>
      <c r="T487" s="6">
        <f t="shared" si="30"/>
        <v>40838.208333333336</v>
      </c>
    </row>
    <row r="488" spans="1:20" ht="31" x14ac:dyDescent="0.35">
      <c r="A488">
        <v>939</v>
      </c>
      <c r="B488" t="s">
        <v>1909</v>
      </c>
      <c r="C488" s="3" t="s">
        <v>1910</v>
      </c>
      <c r="D488">
        <v>7800</v>
      </c>
      <c r="E488">
        <v>3839</v>
      </c>
      <c r="F488" s="9">
        <f t="shared" si="31"/>
        <v>49.217948717948715</v>
      </c>
      <c r="G488" t="s">
        <v>14</v>
      </c>
      <c r="H488">
        <v>67</v>
      </c>
      <c r="I488" t="s">
        <v>21</v>
      </c>
      <c r="J488" t="s">
        <v>22</v>
      </c>
      <c r="K488">
        <v>1304744400</v>
      </c>
      <c r="L488">
        <v>1306213200</v>
      </c>
      <c r="M488" t="b">
        <v>0</v>
      </c>
      <c r="N488" t="b">
        <v>1</v>
      </c>
      <c r="O488" t="s">
        <v>89</v>
      </c>
      <c r="P488">
        <f t="shared" si="28"/>
        <v>57.3</v>
      </c>
      <c r="Q488" t="s">
        <v>2050</v>
      </c>
      <c r="R488" t="s">
        <v>2051</v>
      </c>
      <c r="S488" s="6">
        <f t="shared" si="29"/>
        <v>40670.208333333336</v>
      </c>
      <c r="T488" s="6">
        <f t="shared" si="30"/>
        <v>40687.208333333336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9">
        <f t="shared" si="31"/>
        <v>178.62556663644605</v>
      </c>
      <c r="G489" t="s">
        <v>20</v>
      </c>
      <c r="H489">
        <v>2346</v>
      </c>
      <c r="I489" t="s">
        <v>21</v>
      </c>
      <c r="J489" t="s">
        <v>22</v>
      </c>
      <c r="K489">
        <v>1492664400</v>
      </c>
      <c r="L489">
        <v>1495515600</v>
      </c>
      <c r="M489" t="b">
        <v>0</v>
      </c>
      <c r="N489" t="b">
        <v>0</v>
      </c>
      <c r="O489" t="s">
        <v>33</v>
      </c>
      <c r="P489">
        <f t="shared" si="28"/>
        <v>83.98</v>
      </c>
      <c r="Q489" t="s">
        <v>2039</v>
      </c>
      <c r="R489" t="s">
        <v>2040</v>
      </c>
      <c r="S489" s="6">
        <f t="shared" si="29"/>
        <v>42845.208333333328</v>
      </c>
      <c r="T489" s="6">
        <f t="shared" si="30"/>
        <v>42878.208333333328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9">
        <f t="shared" si="31"/>
        <v>220.0566037735849</v>
      </c>
      <c r="G490" t="s">
        <v>20</v>
      </c>
      <c r="H490">
        <v>115</v>
      </c>
      <c r="I490" t="s">
        <v>21</v>
      </c>
      <c r="J490" t="s">
        <v>22</v>
      </c>
      <c r="K490">
        <v>1454479200</v>
      </c>
      <c r="L490">
        <v>1455948000</v>
      </c>
      <c r="M490" t="b">
        <v>0</v>
      </c>
      <c r="N490" t="b">
        <v>0</v>
      </c>
      <c r="O490" t="s">
        <v>33</v>
      </c>
      <c r="P490">
        <f t="shared" si="28"/>
        <v>101.42</v>
      </c>
      <c r="Q490" t="s">
        <v>2039</v>
      </c>
      <c r="R490" t="s">
        <v>2040</v>
      </c>
      <c r="S490" s="6">
        <f t="shared" si="29"/>
        <v>42403.25</v>
      </c>
      <c r="T490" s="6">
        <f t="shared" si="30"/>
        <v>42420.25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9">
        <f t="shared" si="31"/>
        <v>101.51086956521739</v>
      </c>
      <c r="G491" t="s">
        <v>20</v>
      </c>
      <c r="H491">
        <v>85</v>
      </c>
      <c r="I491" t="s">
        <v>107</v>
      </c>
      <c r="J491" t="s">
        <v>108</v>
      </c>
      <c r="K491">
        <v>1281934800</v>
      </c>
      <c r="L491">
        <v>1282366800</v>
      </c>
      <c r="M491" t="b">
        <v>0</v>
      </c>
      <c r="N491" t="b">
        <v>0</v>
      </c>
      <c r="O491" t="s">
        <v>65</v>
      </c>
      <c r="P491">
        <f t="shared" si="28"/>
        <v>109.87</v>
      </c>
      <c r="Q491" t="s">
        <v>2037</v>
      </c>
      <c r="R491" t="s">
        <v>2046</v>
      </c>
      <c r="S491" s="6">
        <f t="shared" si="29"/>
        <v>40406.208333333336</v>
      </c>
      <c r="T491" s="6">
        <f t="shared" si="30"/>
        <v>40411.208333333336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9">
        <f t="shared" si="31"/>
        <v>191.5</v>
      </c>
      <c r="G492" t="s">
        <v>20</v>
      </c>
      <c r="H492">
        <v>144</v>
      </c>
      <c r="I492" t="s">
        <v>21</v>
      </c>
      <c r="J492" t="s">
        <v>22</v>
      </c>
      <c r="K492">
        <v>1573970400</v>
      </c>
      <c r="L492">
        <v>1574575200</v>
      </c>
      <c r="M492" t="b">
        <v>0</v>
      </c>
      <c r="N492" t="b">
        <v>0</v>
      </c>
      <c r="O492" t="s">
        <v>1029</v>
      </c>
      <c r="P492">
        <f t="shared" si="28"/>
        <v>31.92</v>
      </c>
      <c r="Q492" t="s">
        <v>2064</v>
      </c>
      <c r="R492" t="s">
        <v>2065</v>
      </c>
      <c r="S492" s="6">
        <f t="shared" si="29"/>
        <v>43786.25</v>
      </c>
      <c r="T492" s="6">
        <f t="shared" si="30"/>
        <v>43793.25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9">
        <f t="shared" si="31"/>
        <v>305.34683098591552</v>
      </c>
      <c r="G493" t="s">
        <v>20</v>
      </c>
      <c r="H493">
        <v>2443</v>
      </c>
      <c r="I493" t="s">
        <v>21</v>
      </c>
      <c r="J493" t="s">
        <v>22</v>
      </c>
      <c r="K493">
        <v>1372654800</v>
      </c>
      <c r="L493">
        <v>1374901200</v>
      </c>
      <c r="M493" t="b">
        <v>0</v>
      </c>
      <c r="N493" t="b">
        <v>1</v>
      </c>
      <c r="O493" t="s">
        <v>17</v>
      </c>
      <c r="P493">
        <f t="shared" si="28"/>
        <v>70.989999999999995</v>
      </c>
      <c r="Q493" t="s">
        <v>2033</v>
      </c>
      <c r="R493" t="s">
        <v>2034</v>
      </c>
      <c r="S493" s="6">
        <f t="shared" si="29"/>
        <v>41456.208333333336</v>
      </c>
      <c r="T493" s="6">
        <f t="shared" si="30"/>
        <v>41482.208333333336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9">
        <f t="shared" si="31"/>
        <v>23.995287958115185</v>
      </c>
      <c r="G494" t="s">
        <v>74</v>
      </c>
      <c r="H494">
        <v>595</v>
      </c>
      <c r="I494" t="s">
        <v>21</v>
      </c>
      <c r="J494" t="s">
        <v>22</v>
      </c>
      <c r="K494">
        <v>1275886800</v>
      </c>
      <c r="L494">
        <v>1278910800</v>
      </c>
      <c r="M494" t="b">
        <v>1</v>
      </c>
      <c r="N494" t="b">
        <v>1</v>
      </c>
      <c r="O494" t="s">
        <v>100</v>
      </c>
      <c r="P494">
        <f t="shared" si="28"/>
        <v>77.03</v>
      </c>
      <c r="Q494" t="s">
        <v>2041</v>
      </c>
      <c r="R494" t="s">
        <v>2052</v>
      </c>
      <c r="S494" s="6">
        <f t="shared" si="29"/>
        <v>40336.208333333336</v>
      </c>
      <c r="T494" s="6">
        <f t="shared" si="30"/>
        <v>40371.208333333336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9">
        <f t="shared" si="31"/>
        <v>723.77777777777783</v>
      </c>
      <c r="G495" t="s">
        <v>20</v>
      </c>
      <c r="H495">
        <v>64</v>
      </c>
      <c r="I495" t="s">
        <v>21</v>
      </c>
      <c r="J495" t="s">
        <v>22</v>
      </c>
      <c r="K495">
        <v>1561784400</v>
      </c>
      <c r="L495">
        <v>1562907600</v>
      </c>
      <c r="M495" t="b">
        <v>0</v>
      </c>
      <c r="N495" t="b">
        <v>0</v>
      </c>
      <c r="O495" t="s">
        <v>122</v>
      </c>
      <c r="P495">
        <f t="shared" si="28"/>
        <v>101.78</v>
      </c>
      <c r="Q495" t="s">
        <v>2054</v>
      </c>
      <c r="R495" t="s">
        <v>2055</v>
      </c>
      <c r="S495" s="6">
        <f t="shared" si="29"/>
        <v>43645.208333333328</v>
      </c>
      <c r="T495" s="6">
        <f t="shared" si="30"/>
        <v>43658.208333333328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9">
        <f t="shared" si="31"/>
        <v>547.36</v>
      </c>
      <c r="G496" t="s">
        <v>20</v>
      </c>
      <c r="H496">
        <v>268</v>
      </c>
      <c r="I496" t="s">
        <v>21</v>
      </c>
      <c r="J496" t="s">
        <v>22</v>
      </c>
      <c r="K496">
        <v>1332392400</v>
      </c>
      <c r="L496">
        <v>1332478800</v>
      </c>
      <c r="M496" t="b">
        <v>0</v>
      </c>
      <c r="N496" t="b">
        <v>0</v>
      </c>
      <c r="O496" t="s">
        <v>65</v>
      </c>
      <c r="P496">
        <f t="shared" si="28"/>
        <v>51.06</v>
      </c>
      <c r="Q496" t="s">
        <v>2037</v>
      </c>
      <c r="R496" t="s">
        <v>2046</v>
      </c>
      <c r="S496" s="6">
        <f t="shared" si="29"/>
        <v>40990.208333333336</v>
      </c>
      <c r="T496" s="6">
        <f t="shared" si="30"/>
        <v>40991.208333333336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9">
        <f t="shared" si="31"/>
        <v>414.5</v>
      </c>
      <c r="G497" t="s">
        <v>20</v>
      </c>
      <c r="H497">
        <v>195</v>
      </c>
      <c r="I497" t="s">
        <v>36</v>
      </c>
      <c r="J497" t="s">
        <v>37</v>
      </c>
      <c r="K497">
        <v>1402376400</v>
      </c>
      <c r="L497">
        <v>1402722000</v>
      </c>
      <c r="M497" t="b">
        <v>0</v>
      </c>
      <c r="N497" t="b">
        <v>0</v>
      </c>
      <c r="O497" t="s">
        <v>33</v>
      </c>
      <c r="P497">
        <f t="shared" si="28"/>
        <v>68.02</v>
      </c>
      <c r="Q497" t="s">
        <v>2039</v>
      </c>
      <c r="R497" t="s">
        <v>2040</v>
      </c>
      <c r="S497" s="6">
        <f t="shared" si="29"/>
        <v>41800.208333333336</v>
      </c>
      <c r="T497" s="6">
        <f t="shared" si="30"/>
        <v>41804.208333333336</v>
      </c>
    </row>
    <row r="498" spans="1:20" x14ac:dyDescent="0.35">
      <c r="A498">
        <v>725</v>
      </c>
      <c r="B498" t="s">
        <v>1488</v>
      </c>
      <c r="C498" s="3" t="s">
        <v>1489</v>
      </c>
      <c r="D498">
        <v>193200</v>
      </c>
      <c r="E498">
        <v>97369</v>
      </c>
      <c r="F498" s="9">
        <f t="shared" si="31"/>
        <v>50.398033126293996</v>
      </c>
      <c r="G498" t="s">
        <v>14</v>
      </c>
      <c r="H498">
        <v>1596</v>
      </c>
      <c r="I498" t="s">
        <v>21</v>
      </c>
      <c r="J498" t="s">
        <v>22</v>
      </c>
      <c r="K498">
        <v>1416031200</v>
      </c>
      <c r="L498">
        <v>1416204000</v>
      </c>
      <c r="M498" t="b">
        <v>0</v>
      </c>
      <c r="N498" t="b">
        <v>0</v>
      </c>
      <c r="O498" t="s">
        <v>292</v>
      </c>
      <c r="P498">
        <f t="shared" si="28"/>
        <v>61.01</v>
      </c>
      <c r="Q498" t="s">
        <v>2050</v>
      </c>
      <c r="R498" t="s">
        <v>2061</v>
      </c>
      <c r="S498" s="6">
        <f t="shared" si="29"/>
        <v>41958.25</v>
      </c>
      <c r="T498" s="6">
        <f t="shared" si="30"/>
        <v>41960.25</v>
      </c>
    </row>
    <row r="499" spans="1:20" x14ac:dyDescent="0.35">
      <c r="A499">
        <v>448</v>
      </c>
      <c r="B499" t="s">
        <v>944</v>
      </c>
      <c r="C499" s="3" t="s">
        <v>945</v>
      </c>
      <c r="D499">
        <v>89900</v>
      </c>
      <c r="E499">
        <v>45384</v>
      </c>
      <c r="F499" s="9">
        <f t="shared" si="31"/>
        <v>50.482758620689658</v>
      </c>
      <c r="G499" t="s">
        <v>14</v>
      </c>
      <c r="H499">
        <v>605</v>
      </c>
      <c r="I499" t="s">
        <v>21</v>
      </c>
      <c r="J499" t="s">
        <v>22</v>
      </c>
      <c r="K499">
        <v>1365915600</v>
      </c>
      <c r="L499">
        <v>1366088400</v>
      </c>
      <c r="M499" t="b">
        <v>0</v>
      </c>
      <c r="N499" t="b">
        <v>1</v>
      </c>
      <c r="O499" t="s">
        <v>89</v>
      </c>
      <c r="P499">
        <f t="shared" si="28"/>
        <v>75.010000000000005</v>
      </c>
      <c r="Q499" t="s">
        <v>2050</v>
      </c>
      <c r="R499" t="s">
        <v>2051</v>
      </c>
      <c r="S499" s="6">
        <f t="shared" si="29"/>
        <v>41378.208333333336</v>
      </c>
      <c r="T499" s="6">
        <f t="shared" si="30"/>
        <v>41380.208333333336</v>
      </c>
    </row>
    <row r="500" spans="1:20" x14ac:dyDescent="0.35">
      <c r="A500">
        <v>913</v>
      </c>
      <c r="B500" t="s">
        <v>1858</v>
      </c>
      <c r="C500" s="3" t="s">
        <v>1859</v>
      </c>
      <c r="D500">
        <v>70200</v>
      </c>
      <c r="E500">
        <v>35536</v>
      </c>
      <c r="F500" s="9">
        <f t="shared" si="31"/>
        <v>50.621082621082621</v>
      </c>
      <c r="G500" t="s">
        <v>14</v>
      </c>
      <c r="H500">
        <v>523</v>
      </c>
      <c r="I500" t="s">
        <v>26</v>
      </c>
      <c r="J500" t="s">
        <v>27</v>
      </c>
      <c r="K500">
        <v>1557637200</v>
      </c>
      <c r="L500">
        <v>1558760400</v>
      </c>
      <c r="M500" t="b">
        <v>0</v>
      </c>
      <c r="N500" t="b">
        <v>0</v>
      </c>
      <c r="O500" t="s">
        <v>53</v>
      </c>
      <c r="P500">
        <f t="shared" si="28"/>
        <v>67.95</v>
      </c>
      <c r="Q500" t="s">
        <v>2041</v>
      </c>
      <c r="R500" t="s">
        <v>2044</v>
      </c>
      <c r="S500" s="6">
        <f t="shared" si="29"/>
        <v>43597.208333333328</v>
      </c>
      <c r="T500" s="6">
        <f t="shared" si="30"/>
        <v>43610.208333333328</v>
      </c>
    </row>
    <row r="501" spans="1:20" ht="31" x14ac:dyDescent="0.35">
      <c r="A501">
        <v>819</v>
      </c>
      <c r="B501" t="s">
        <v>1671</v>
      </c>
      <c r="C501" s="3" t="s">
        <v>1672</v>
      </c>
      <c r="D501">
        <v>8900</v>
      </c>
      <c r="E501">
        <v>4509</v>
      </c>
      <c r="F501" s="9">
        <f t="shared" si="31"/>
        <v>50.662921348314605</v>
      </c>
      <c r="G501" t="s">
        <v>14</v>
      </c>
      <c r="H501">
        <v>47</v>
      </c>
      <c r="I501" t="s">
        <v>21</v>
      </c>
      <c r="J501" t="s">
        <v>22</v>
      </c>
      <c r="K501">
        <v>1353736800</v>
      </c>
      <c r="L501">
        <v>1355032800</v>
      </c>
      <c r="M501" t="b">
        <v>1</v>
      </c>
      <c r="N501" t="b">
        <v>0</v>
      </c>
      <c r="O501" t="s">
        <v>89</v>
      </c>
      <c r="P501">
        <f t="shared" si="28"/>
        <v>95.94</v>
      </c>
      <c r="Q501" t="s">
        <v>2050</v>
      </c>
      <c r="R501" t="s">
        <v>2051</v>
      </c>
      <c r="S501" s="6">
        <f t="shared" si="29"/>
        <v>41237.25</v>
      </c>
      <c r="T501" s="6">
        <f t="shared" si="30"/>
        <v>41252.25</v>
      </c>
    </row>
    <row r="502" spans="1:20" x14ac:dyDescent="0.35">
      <c r="A502">
        <v>39</v>
      </c>
      <c r="B502" t="s">
        <v>123</v>
      </c>
      <c r="C502" s="3" t="s">
        <v>124</v>
      </c>
      <c r="D502">
        <v>9900</v>
      </c>
      <c r="E502">
        <v>5027</v>
      </c>
      <c r="F502" s="9">
        <f t="shared" si="31"/>
        <v>50.777777777777779</v>
      </c>
      <c r="G502" t="s">
        <v>14</v>
      </c>
      <c r="H502">
        <v>88</v>
      </c>
      <c r="I502" t="s">
        <v>36</v>
      </c>
      <c r="J502" t="s">
        <v>37</v>
      </c>
      <c r="K502">
        <v>1361772000</v>
      </c>
      <c r="L502">
        <v>1362978000</v>
      </c>
      <c r="M502" t="b">
        <v>0</v>
      </c>
      <c r="N502" t="b">
        <v>0</v>
      </c>
      <c r="O502" t="s">
        <v>33</v>
      </c>
      <c r="P502">
        <f t="shared" si="28"/>
        <v>57.13</v>
      </c>
      <c r="Q502" t="s">
        <v>2039</v>
      </c>
      <c r="R502" t="s">
        <v>2040</v>
      </c>
      <c r="S502" s="6">
        <f t="shared" si="29"/>
        <v>41330.25</v>
      </c>
      <c r="T502" s="6">
        <f t="shared" si="30"/>
        <v>41344.208333333336</v>
      </c>
    </row>
    <row r="503" spans="1:20" ht="31" x14ac:dyDescent="0.35">
      <c r="A503">
        <v>805</v>
      </c>
      <c r="B503" t="s">
        <v>1645</v>
      </c>
      <c r="C503" s="3" t="s">
        <v>1646</v>
      </c>
      <c r="D503">
        <v>9700</v>
      </c>
      <c r="E503">
        <v>4932</v>
      </c>
      <c r="F503" s="9">
        <f t="shared" si="31"/>
        <v>50.845360824742265</v>
      </c>
      <c r="G503" t="s">
        <v>14</v>
      </c>
      <c r="H503">
        <v>67</v>
      </c>
      <c r="I503" t="s">
        <v>26</v>
      </c>
      <c r="J503" t="s">
        <v>27</v>
      </c>
      <c r="K503">
        <v>1416031200</v>
      </c>
      <c r="L503">
        <v>1420437600</v>
      </c>
      <c r="M503" t="b">
        <v>0</v>
      </c>
      <c r="N503" t="b">
        <v>0</v>
      </c>
      <c r="O503" t="s">
        <v>42</v>
      </c>
      <c r="P503">
        <f t="shared" si="28"/>
        <v>73.61</v>
      </c>
      <c r="Q503" t="s">
        <v>2041</v>
      </c>
      <c r="R503" t="s">
        <v>2042</v>
      </c>
      <c r="S503" s="6">
        <f t="shared" si="29"/>
        <v>41958.25</v>
      </c>
      <c r="T503" s="6">
        <f t="shared" si="30"/>
        <v>42009.25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9">
        <f t="shared" si="31"/>
        <v>529.92307692307691</v>
      </c>
      <c r="G504" t="s">
        <v>20</v>
      </c>
      <c r="H504">
        <v>186</v>
      </c>
      <c r="I504" t="s">
        <v>26</v>
      </c>
      <c r="J504" t="s">
        <v>27</v>
      </c>
      <c r="K504">
        <v>1343365200</v>
      </c>
      <c r="L504">
        <v>1345870800</v>
      </c>
      <c r="M504" t="b">
        <v>0</v>
      </c>
      <c r="N504" t="b">
        <v>1</v>
      </c>
      <c r="O504" t="s">
        <v>89</v>
      </c>
      <c r="P504">
        <f t="shared" si="28"/>
        <v>37.04</v>
      </c>
      <c r="Q504" t="s">
        <v>2050</v>
      </c>
      <c r="R504" t="s">
        <v>2051</v>
      </c>
      <c r="S504" s="6">
        <f t="shared" si="29"/>
        <v>41117.208333333336</v>
      </c>
      <c r="T504" s="6">
        <f t="shared" si="30"/>
        <v>41146.208333333336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9">
        <f t="shared" si="31"/>
        <v>180.32549019607842</v>
      </c>
      <c r="G505" t="s">
        <v>20</v>
      </c>
      <c r="H505">
        <v>460</v>
      </c>
      <c r="I505" t="s">
        <v>21</v>
      </c>
      <c r="J505" t="s">
        <v>22</v>
      </c>
      <c r="K505">
        <v>1435726800</v>
      </c>
      <c r="L505">
        <v>1437454800</v>
      </c>
      <c r="M505" t="b">
        <v>0</v>
      </c>
      <c r="N505" t="b">
        <v>0</v>
      </c>
      <c r="O505" t="s">
        <v>53</v>
      </c>
      <c r="P505">
        <f t="shared" si="28"/>
        <v>99.96</v>
      </c>
      <c r="Q505" t="s">
        <v>2041</v>
      </c>
      <c r="R505" t="s">
        <v>2044</v>
      </c>
      <c r="S505" s="6">
        <f t="shared" si="29"/>
        <v>42186.208333333328</v>
      </c>
      <c r="T505" s="6">
        <f t="shared" si="30"/>
        <v>42206.208333333328</v>
      </c>
    </row>
    <row r="506" spans="1:20" ht="31" x14ac:dyDescent="0.35">
      <c r="A506">
        <v>852</v>
      </c>
      <c r="B506" t="s">
        <v>1737</v>
      </c>
      <c r="C506" s="3" t="s">
        <v>1738</v>
      </c>
      <c r="D506">
        <v>4900</v>
      </c>
      <c r="E506">
        <v>2505</v>
      </c>
      <c r="F506" s="9">
        <f t="shared" si="31"/>
        <v>51.122448979591837</v>
      </c>
      <c r="G506" t="s">
        <v>14</v>
      </c>
      <c r="H506">
        <v>31</v>
      </c>
      <c r="I506" t="s">
        <v>21</v>
      </c>
      <c r="J506" t="s">
        <v>22</v>
      </c>
      <c r="K506">
        <v>1310792400</v>
      </c>
      <c r="L506">
        <v>1311656400</v>
      </c>
      <c r="M506" t="b">
        <v>0</v>
      </c>
      <c r="N506" t="b">
        <v>1</v>
      </c>
      <c r="O506" t="s">
        <v>89</v>
      </c>
      <c r="P506">
        <f t="shared" si="28"/>
        <v>80.81</v>
      </c>
      <c r="Q506" t="s">
        <v>2050</v>
      </c>
      <c r="R506" t="s">
        <v>2051</v>
      </c>
      <c r="S506" s="6">
        <f t="shared" si="29"/>
        <v>40740.208333333336</v>
      </c>
      <c r="T506" s="6">
        <f t="shared" si="30"/>
        <v>40750.208333333336</v>
      </c>
    </row>
    <row r="507" spans="1:20" x14ac:dyDescent="0.35">
      <c r="A507">
        <v>829</v>
      </c>
      <c r="B507" t="s">
        <v>1691</v>
      </c>
      <c r="C507" s="3" t="s">
        <v>1692</v>
      </c>
      <c r="D507">
        <v>9600</v>
      </c>
      <c r="E507">
        <v>4929</v>
      </c>
      <c r="F507" s="9">
        <f t="shared" si="31"/>
        <v>51.34375</v>
      </c>
      <c r="G507" t="s">
        <v>14</v>
      </c>
      <c r="H507">
        <v>154</v>
      </c>
      <c r="I507" t="s">
        <v>21</v>
      </c>
      <c r="J507" t="s">
        <v>22</v>
      </c>
      <c r="K507">
        <v>1433826000</v>
      </c>
      <c r="L507">
        <v>1435122000</v>
      </c>
      <c r="M507" t="b">
        <v>0</v>
      </c>
      <c r="N507" t="b">
        <v>0</v>
      </c>
      <c r="O507" t="s">
        <v>33</v>
      </c>
      <c r="P507">
        <f t="shared" si="28"/>
        <v>32.01</v>
      </c>
      <c r="Q507" t="s">
        <v>2039</v>
      </c>
      <c r="R507" t="s">
        <v>2040</v>
      </c>
      <c r="S507" s="6">
        <f t="shared" si="29"/>
        <v>42164.208333333328</v>
      </c>
      <c r="T507" s="6">
        <f t="shared" si="30"/>
        <v>42179.208333333328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9">
        <f t="shared" si="31"/>
        <v>927.07777777777778</v>
      </c>
      <c r="G508" t="s">
        <v>20</v>
      </c>
      <c r="H508">
        <v>2528</v>
      </c>
      <c r="I508" t="s">
        <v>21</v>
      </c>
      <c r="J508" t="s">
        <v>22</v>
      </c>
      <c r="K508">
        <v>1511416800</v>
      </c>
      <c r="L508">
        <v>1512885600</v>
      </c>
      <c r="M508" t="b">
        <v>0</v>
      </c>
      <c r="N508" t="b">
        <v>1</v>
      </c>
      <c r="O508" t="s">
        <v>33</v>
      </c>
      <c r="P508">
        <f t="shared" si="28"/>
        <v>66.010000000000005</v>
      </c>
      <c r="Q508" t="s">
        <v>2039</v>
      </c>
      <c r="R508" t="s">
        <v>2040</v>
      </c>
      <c r="S508" s="6">
        <f t="shared" si="29"/>
        <v>43062.25</v>
      </c>
      <c r="T508" s="6">
        <f t="shared" si="30"/>
        <v>43079.25</v>
      </c>
    </row>
    <row r="509" spans="1:20" ht="31" x14ac:dyDescent="0.35">
      <c r="A509">
        <v>299</v>
      </c>
      <c r="B509" t="s">
        <v>650</v>
      </c>
      <c r="C509" s="3" t="s">
        <v>651</v>
      </c>
      <c r="D509">
        <v>3800</v>
      </c>
      <c r="E509">
        <v>1954</v>
      </c>
      <c r="F509" s="9">
        <f t="shared" si="31"/>
        <v>51.421052631578945</v>
      </c>
      <c r="G509" t="s">
        <v>14</v>
      </c>
      <c r="H509">
        <v>49</v>
      </c>
      <c r="I509" t="s">
        <v>21</v>
      </c>
      <c r="J509" t="s">
        <v>22</v>
      </c>
      <c r="K509">
        <v>1456984800</v>
      </c>
      <c r="L509">
        <v>1461819600</v>
      </c>
      <c r="M509" t="b">
        <v>0</v>
      </c>
      <c r="N509" t="b">
        <v>0</v>
      </c>
      <c r="O509" t="s">
        <v>17</v>
      </c>
      <c r="P509">
        <f t="shared" si="28"/>
        <v>39.880000000000003</v>
      </c>
      <c r="Q509" t="s">
        <v>2033</v>
      </c>
      <c r="R509" t="s">
        <v>2034</v>
      </c>
      <c r="S509" s="6">
        <f t="shared" si="29"/>
        <v>42432.25</v>
      </c>
      <c r="T509" s="6">
        <f t="shared" si="30"/>
        <v>42488.208333333328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9">
        <f t="shared" si="31"/>
        <v>112.22929936305732</v>
      </c>
      <c r="G510" t="s">
        <v>20</v>
      </c>
      <c r="H510">
        <v>3657</v>
      </c>
      <c r="I510" t="s">
        <v>21</v>
      </c>
      <c r="J510" t="s">
        <v>22</v>
      </c>
      <c r="K510">
        <v>1532840400</v>
      </c>
      <c r="L510">
        <v>1534654800</v>
      </c>
      <c r="M510" t="b">
        <v>0</v>
      </c>
      <c r="N510" t="b">
        <v>0</v>
      </c>
      <c r="O510" t="s">
        <v>33</v>
      </c>
      <c r="P510">
        <f t="shared" si="28"/>
        <v>53</v>
      </c>
      <c r="Q510" t="s">
        <v>2039</v>
      </c>
      <c r="R510" t="s">
        <v>2040</v>
      </c>
      <c r="S510" s="6">
        <f t="shared" si="29"/>
        <v>43310.208333333328</v>
      </c>
      <c r="T510" s="6">
        <f t="shared" si="30"/>
        <v>43331.208333333328</v>
      </c>
    </row>
    <row r="511" spans="1:20" x14ac:dyDescent="0.35">
      <c r="A511">
        <v>127</v>
      </c>
      <c r="B511" t="s">
        <v>305</v>
      </c>
      <c r="C511" s="3" t="s">
        <v>306</v>
      </c>
      <c r="D511">
        <v>103200</v>
      </c>
      <c r="E511">
        <v>53067</v>
      </c>
      <c r="F511" s="9">
        <f t="shared" si="31"/>
        <v>51.421511627906973</v>
      </c>
      <c r="G511" t="s">
        <v>14</v>
      </c>
      <c r="H511">
        <v>672</v>
      </c>
      <c r="I511" t="s">
        <v>15</v>
      </c>
      <c r="J511" t="s">
        <v>16</v>
      </c>
      <c r="K511">
        <v>1273640400</v>
      </c>
      <c r="L511">
        <v>1273899600</v>
      </c>
      <c r="M511" t="b">
        <v>0</v>
      </c>
      <c r="N511" t="b">
        <v>0</v>
      </c>
      <c r="O511" t="s">
        <v>33</v>
      </c>
      <c r="P511">
        <f t="shared" si="28"/>
        <v>78.97</v>
      </c>
      <c r="Q511" t="s">
        <v>2039</v>
      </c>
      <c r="R511" t="s">
        <v>2040</v>
      </c>
      <c r="S511" s="6">
        <f t="shared" si="29"/>
        <v>40310.208333333336</v>
      </c>
      <c r="T511" s="6">
        <f t="shared" si="30"/>
        <v>40313.208333333336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9">
        <f t="shared" si="31"/>
        <v>119.08974358974359</v>
      </c>
      <c r="G512" t="s">
        <v>20</v>
      </c>
      <c r="H512">
        <v>131</v>
      </c>
      <c r="I512" t="s">
        <v>26</v>
      </c>
      <c r="J512" t="s">
        <v>27</v>
      </c>
      <c r="K512">
        <v>1527742800</v>
      </c>
      <c r="L512">
        <v>1529816400</v>
      </c>
      <c r="M512" t="b">
        <v>0</v>
      </c>
      <c r="N512" t="b">
        <v>0</v>
      </c>
      <c r="O512" t="s">
        <v>53</v>
      </c>
      <c r="P512">
        <f t="shared" si="28"/>
        <v>70.91</v>
      </c>
      <c r="Q512" t="s">
        <v>2041</v>
      </c>
      <c r="R512" t="s">
        <v>2044</v>
      </c>
      <c r="S512" s="6">
        <f t="shared" si="29"/>
        <v>43251.208333333328</v>
      </c>
      <c r="T512" s="6">
        <f t="shared" si="30"/>
        <v>43275.208333333328</v>
      </c>
    </row>
    <row r="513" spans="1:20" x14ac:dyDescent="0.35">
      <c r="A513">
        <v>9</v>
      </c>
      <c r="B513" t="s">
        <v>48</v>
      </c>
      <c r="C513" s="3" t="s">
        <v>49</v>
      </c>
      <c r="D513">
        <v>6200</v>
      </c>
      <c r="E513">
        <v>3208</v>
      </c>
      <c r="F513" s="9">
        <f t="shared" si="31"/>
        <v>51.741935483870968</v>
      </c>
      <c r="G513" t="s">
        <v>14</v>
      </c>
      <c r="H513">
        <v>44</v>
      </c>
      <c r="I513" t="s">
        <v>21</v>
      </c>
      <c r="J513" t="s">
        <v>22</v>
      </c>
      <c r="K513">
        <v>1379566800</v>
      </c>
      <c r="L513">
        <v>1383804000</v>
      </c>
      <c r="M513" t="b">
        <v>0</v>
      </c>
      <c r="N513" t="b">
        <v>0</v>
      </c>
      <c r="O513" t="s">
        <v>50</v>
      </c>
      <c r="P513">
        <f t="shared" si="28"/>
        <v>72.91</v>
      </c>
      <c r="Q513" t="s">
        <v>2035</v>
      </c>
      <c r="R513" t="s">
        <v>2043</v>
      </c>
      <c r="S513" s="6">
        <f t="shared" si="29"/>
        <v>41536.208333333336</v>
      </c>
      <c r="T513" s="6">
        <f t="shared" si="30"/>
        <v>41585.25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9">
        <f t="shared" si="31"/>
        <v>139.31868131868131</v>
      </c>
      <c r="G514" t="s">
        <v>20</v>
      </c>
      <c r="H514">
        <v>239</v>
      </c>
      <c r="I514" t="s">
        <v>21</v>
      </c>
      <c r="J514" t="s">
        <v>22</v>
      </c>
      <c r="K514">
        <v>1404536400</v>
      </c>
      <c r="L514">
        <v>1404622800</v>
      </c>
      <c r="M514" t="b">
        <v>0</v>
      </c>
      <c r="N514" t="b">
        <v>1</v>
      </c>
      <c r="O514" t="s">
        <v>89</v>
      </c>
      <c r="P514">
        <f t="shared" ref="P514:P577" si="32">IF(E514=0, 0, ROUND(E514/H514,2))</f>
        <v>53.05</v>
      </c>
      <c r="Q514" t="s">
        <v>2050</v>
      </c>
      <c r="R514" t="s">
        <v>2051</v>
      </c>
      <c r="S514" s="6">
        <f t="shared" ref="S514:S577" si="33">(((K514/60)/60)/24)+DATE(1970,1,1)</f>
        <v>41825.208333333336</v>
      </c>
      <c r="T514" s="6">
        <f t="shared" ref="T514:T577" si="34">(((L514/60)/60)/24)+DATE(1970,1,1)</f>
        <v>41826.208333333336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9">
        <f t="shared" ref="F515:F578" si="35">100*E515/D515</f>
        <v>39.277108433734938</v>
      </c>
      <c r="G515" t="s">
        <v>74</v>
      </c>
      <c r="H515">
        <v>35</v>
      </c>
      <c r="I515" t="s">
        <v>21</v>
      </c>
      <c r="J515" t="s">
        <v>22</v>
      </c>
      <c r="K515">
        <v>1284008400</v>
      </c>
      <c r="L515">
        <v>1284181200</v>
      </c>
      <c r="M515" t="b">
        <v>0</v>
      </c>
      <c r="N515" t="b">
        <v>0</v>
      </c>
      <c r="O515" t="s">
        <v>269</v>
      </c>
      <c r="P515">
        <f t="shared" si="32"/>
        <v>93.14</v>
      </c>
      <c r="Q515" t="s">
        <v>2041</v>
      </c>
      <c r="R515" t="s">
        <v>2060</v>
      </c>
      <c r="S515" s="6">
        <f t="shared" si="33"/>
        <v>40430.208333333336</v>
      </c>
      <c r="T515" s="6">
        <f t="shared" si="34"/>
        <v>40432.208333333336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9">
        <f t="shared" si="35"/>
        <v>22.439077144917086</v>
      </c>
      <c r="G516" t="s">
        <v>74</v>
      </c>
      <c r="H516">
        <v>528</v>
      </c>
      <c r="I516" t="s">
        <v>98</v>
      </c>
      <c r="J516" t="s">
        <v>99</v>
      </c>
      <c r="K516">
        <v>1386309600</v>
      </c>
      <c r="L516">
        <v>1386741600</v>
      </c>
      <c r="M516" t="b">
        <v>0</v>
      </c>
      <c r="N516" t="b">
        <v>1</v>
      </c>
      <c r="O516" t="s">
        <v>23</v>
      </c>
      <c r="P516">
        <f t="shared" si="32"/>
        <v>58.95</v>
      </c>
      <c r="Q516" t="s">
        <v>2035</v>
      </c>
      <c r="R516" t="s">
        <v>2036</v>
      </c>
      <c r="S516" s="6">
        <f t="shared" si="33"/>
        <v>41614.25</v>
      </c>
      <c r="T516" s="6">
        <f t="shared" si="34"/>
        <v>41619.25</v>
      </c>
    </row>
    <row r="517" spans="1:20" x14ac:dyDescent="0.35">
      <c r="A517">
        <v>582</v>
      </c>
      <c r="B517" t="s">
        <v>1207</v>
      </c>
      <c r="C517" s="3" t="s">
        <v>1208</v>
      </c>
      <c r="D517">
        <v>8700</v>
      </c>
      <c r="E517">
        <v>4531</v>
      </c>
      <c r="F517" s="9">
        <f t="shared" si="35"/>
        <v>52.080459770114942</v>
      </c>
      <c r="G517" t="s">
        <v>14</v>
      </c>
      <c r="H517">
        <v>42</v>
      </c>
      <c r="I517" t="s">
        <v>21</v>
      </c>
      <c r="J517" t="s">
        <v>22</v>
      </c>
      <c r="K517">
        <v>1433912400</v>
      </c>
      <c r="L517">
        <v>1434344400</v>
      </c>
      <c r="M517" t="b">
        <v>0</v>
      </c>
      <c r="N517" t="b">
        <v>1</v>
      </c>
      <c r="O517" t="s">
        <v>89</v>
      </c>
      <c r="P517">
        <f t="shared" si="32"/>
        <v>107.88</v>
      </c>
      <c r="Q517" t="s">
        <v>2050</v>
      </c>
      <c r="R517" t="s">
        <v>2051</v>
      </c>
      <c r="S517" s="6">
        <f t="shared" si="33"/>
        <v>42165.208333333328</v>
      </c>
      <c r="T517" s="6">
        <f t="shared" si="34"/>
        <v>42170.208333333328</v>
      </c>
    </row>
    <row r="518" spans="1:20" x14ac:dyDescent="0.35">
      <c r="A518">
        <v>988</v>
      </c>
      <c r="B518" t="s">
        <v>2004</v>
      </c>
      <c r="C518" s="3" t="s">
        <v>2005</v>
      </c>
      <c r="D518">
        <v>9400</v>
      </c>
      <c r="E518">
        <v>4899</v>
      </c>
      <c r="F518" s="9">
        <f t="shared" si="35"/>
        <v>52.117021276595743</v>
      </c>
      <c r="G518" t="s">
        <v>14</v>
      </c>
      <c r="H518">
        <v>64</v>
      </c>
      <c r="I518" t="s">
        <v>21</v>
      </c>
      <c r="J518" t="s">
        <v>22</v>
      </c>
      <c r="K518">
        <v>1478930400</v>
      </c>
      <c r="L518">
        <v>1480744800</v>
      </c>
      <c r="M518" t="b">
        <v>0</v>
      </c>
      <c r="N518" t="b">
        <v>0</v>
      </c>
      <c r="O518" t="s">
        <v>133</v>
      </c>
      <c r="P518">
        <f t="shared" si="32"/>
        <v>76.55</v>
      </c>
      <c r="Q518" t="s">
        <v>2047</v>
      </c>
      <c r="R518" t="s">
        <v>2056</v>
      </c>
      <c r="S518" s="6">
        <f t="shared" si="33"/>
        <v>42686.25</v>
      </c>
      <c r="T518" s="6">
        <f t="shared" si="34"/>
        <v>42707.25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9">
        <f t="shared" si="35"/>
        <v>112</v>
      </c>
      <c r="G519" t="s">
        <v>20</v>
      </c>
      <c r="H519">
        <v>78</v>
      </c>
      <c r="I519" t="s">
        <v>21</v>
      </c>
      <c r="J519" t="s">
        <v>22</v>
      </c>
      <c r="K519">
        <v>1493960400</v>
      </c>
      <c r="L519">
        <v>1494392400</v>
      </c>
      <c r="M519" t="b">
        <v>0</v>
      </c>
      <c r="N519" t="b">
        <v>0</v>
      </c>
      <c r="O519" t="s">
        <v>17</v>
      </c>
      <c r="P519">
        <f t="shared" si="32"/>
        <v>84.72</v>
      </c>
      <c r="Q519" t="s">
        <v>2033</v>
      </c>
      <c r="R519" t="s">
        <v>2034</v>
      </c>
      <c r="S519" s="6">
        <f t="shared" si="33"/>
        <v>42860.208333333328</v>
      </c>
      <c r="T519" s="6">
        <f t="shared" si="34"/>
        <v>42865.208333333328</v>
      </c>
    </row>
    <row r="520" spans="1:20" x14ac:dyDescent="0.35">
      <c r="A520">
        <v>898</v>
      </c>
      <c r="B520" t="s">
        <v>1828</v>
      </c>
      <c r="C520" s="3" t="s">
        <v>1829</v>
      </c>
      <c r="D520">
        <v>179100</v>
      </c>
      <c r="E520">
        <v>93991</v>
      </c>
      <c r="F520" s="9">
        <f t="shared" si="35"/>
        <v>52.479620323841431</v>
      </c>
      <c r="G520" t="s">
        <v>14</v>
      </c>
      <c r="H520">
        <v>1221</v>
      </c>
      <c r="I520" t="s">
        <v>21</v>
      </c>
      <c r="J520" t="s">
        <v>22</v>
      </c>
      <c r="K520">
        <v>1576476000</v>
      </c>
      <c r="L520">
        <v>1576994400</v>
      </c>
      <c r="M520" t="b">
        <v>0</v>
      </c>
      <c r="N520" t="b">
        <v>0</v>
      </c>
      <c r="O520" t="s">
        <v>42</v>
      </c>
      <c r="P520">
        <f t="shared" si="32"/>
        <v>76.98</v>
      </c>
      <c r="Q520" t="s">
        <v>2041</v>
      </c>
      <c r="R520" t="s">
        <v>2042</v>
      </c>
      <c r="S520" s="6">
        <f t="shared" si="33"/>
        <v>43815.25</v>
      </c>
      <c r="T520" s="6">
        <f t="shared" si="34"/>
        <v>43821.25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9">
        <f t="shared" si="35"/>
        <v>101.74563871693866</v>
      </c>
      <c r="G521" t="s">
        <v>20</v>
      </c>
      <c r="H521">
        <v>1773</v>
      </c>
      <c r="I521" t="s">
        <v>21</v>
      </c>
      <c r="J521" t="s">
        <v>22</v>
      </c>
      <c r="K521">
        <v>1420696800</v>
      </c>
      <c r="L521">
        <v>1421906400</v>
      </c>
      <c r="M521" t="b">
        <v>0</v>
      </c>
      <c r="N521" t="b">
        <v>1</v>
      </c>
      <c r="O521" t="s">
        <v>23</v>
      </c>
      <c r="P521">
        <f t="shared" si="32"/>
        <v>101.98</v>
      </c>
      <c r="Q521" t="s">
        <v>2035</v>
      </c>
      <c r="R521" t="s">
        <v>2036</v>
      </c>
      <c r="S521" s="6">
        <f t="shared" si="33"/>
        <v>42012.25</v>
      </c>
      <c r="T521" s="6">
        <f t="shared" si="34"/>
        <v>42026.25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9">
        <f t="shared" si="35"/>
        <v>425.75</v>
      </c>
      <c r="G522" t="s">
        <v>20</v>
      </c>
      <c r="H522">
        <v>32</v>
      </c>
      <c r="I522" t="s">
        <v>21</v>
      </c>
      <c r="J522" t="s">
        <v>22</v>
      </c>
      <c r="K522">
        <v>1555650000</v>
      </c>
      <c r="L522">
        <v>1555909200</v>
      </c>
      <c r="M522" t="b">
        <v>0</v>
      </c>
      <c r="N522" t="b">
        <v>0</v>
      </c>
      <c r="O522" t="s">
        <v>33</v>
      </c>
      <c r="P522">
        <f t="shared" si="32"/>
        <v>106.44</v>
      </c>
      <c r="Q522" t="s">
        <v>2039</v>
      </c>
      <c r="R522" t="s">
        <v>2040</v>
      </c>
      <c r="S522" s="6">
        <f t="shared" si="33"/>
        <v>43574.208333333328</v>
      </c>
      <c r="T522" s="6">
        <f t="shared" si="34"/>
        <v>43577.208333333328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9">
        <f t="shared" si="35"/>
        <v>145.53947368421052</v>
      </c>
      <c r="G523" t="s">
        <v>20</v>
      </c>
      <c r="H523">
        <v>369</v>
      </c>
      <c r="I523" t="s">
        <v>21</v>
      </c>
      <c r="J523" t="s">
        <v>22</v>
      </c>
      <c r="K523">
        <v>1471928400</v>
      </c>
      <c r="L523">
        <v>1472446800</v>
      </c>
      <c r="M523" t="b">
        <v>0</v>
      </c>
      <c r="N523" t="b">
        <v>1</v>
      </c>
      <c r="O523" t="s">
        <v>53</v>
      </c>
      <c r="P523">
        <f t="shared" si="32"/>
        <v>29.98</v>
      </c>
      <c r="Q523" t="s">
        <v>2041</v>
      </c>
      <c r="R523" t="s">
        <v>2044</v>
      </c>
      <c r="S523" s="6">
        <f t="shared" si="33"/>
        <v>42605.208333333328</v>
      </c>
      <c r="T523" s="6">
        <f t="shared" si="34"/>
        <v>42611.208333333328</v>
      </c>
    </row>
    <row r="524" spans="1:20" x14ac:dyDescent="0.35">
      <c r="A524">
        <v>994</v>
      </c>
      <c r="B524" t="s">
        <v>2015</v>
      </c>
      <c r="C524" s="3" t="s">
        <v>2016</v>
      </c>
      <c r="D524">
        <v>141100</v>
      </c>
      <c r="E524">
        <v>74073</v>
      </c>
      <c r="F524" s="9">
        <f t="shared" si="35"/>
        <v>52.496810772501775</v>
      </c>
      <c r="G524" t="s">
        <v>14</v>
      </c>
      <c r="H524">
        <v>842</v>
      </c>
      <c r="I524" t="s">
        <v>21</v>
      </c>
      <c r="J524" t="s">
        <v>22</v>
      </c>
      <c r="K524">
        <v>1413522000</v>
      </c>
      <c r="L524">
        <v>1414040400</v>
      </c>
      <c r="M524" t="b">
        <v>0</v>
      </c>
      <c r="N524" t="b">
        <v>1</v>
      </c>
      <c r="O524" t="s">
        <v>206</v>
      </c>
      <c r="P524">
        <f t="shared" si="32"/>
        <v>87.97</v>
      </c>
      <c r="Q524" t="s">
        <v>2047</v>
      </c>
      <c r="R524" t="s">
        <v>2059</v>
      </c>
      <c r="S524" s="6">
        <f t="shared" si="33"/>
        <v>41929.208333333336</v>
      </c>
      <c r="T524" s="6">
        <f t="shared" si="34"/>
        <v>41935.208333333336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9">
        <f t="shared" si="35"/>
        <v>700.33333333333337</v>
      </c>
      <c r="G525" t="s">
        <v>20</v>
      </c>
      <c r="H525">
        <v>89</v>
      </c>
      <c r="I525" t="s">
        <v>21</v>
      </c>
      <c r="J525" t="s">
        <v>22</v>
      </c>
      <c r="K525">
        <v>1267682400</v>
      </c>
      <c r="L525">
        <v>1268114400</v>
      </c>
      <c r="M525" t="b">
        <v>0</v>
      </c>
      <c r="N525" t="b">
        <v>0</v>
      </c>
      <c r="O525" t="s">
        <v>100</v>
      </c>
      <c r="P525">
        <f t="shared" si="32"/>
        <v>70.819999999999993</v>
      </c>
      <c r="Q525" t="s">
        <v>2041</v>
      </c>
      <c r="R525" t="s">
        <v>2052</v>
      </c>
      <c r="S525" s="6">
        <f t="shared" si="33"/>
        <v>40241.25</v>
      </c>
      <c r="T525" s="6">
        <f t="shared" si="34"/>
        <v>40246.25</v>
      </c>
    </row>
    <row r="526" spans="1:20" x14ac:dyDescent="0.35">
      <c r="A526">
        <v>157</v>
      </c>
      <c r="B526" t="s">
        <v>366</v>
      </c>
      <c r="C526" s="3" t="s">
        <v>367</v>
      </c>
      <c r="D526">
        <v>4200</v>
      </c>
      <c r="E526">
        <v>2212</v>
      </c>
      <c r="F526" s="9">
        <f t="shared" si="35"/>
        <v>52.666666666666664</v>
      </c>
      <c r="G526" t="s">
        <v>14</v>
      </c>
      <c r="H526">
        <v>30</v>
      </c>
      <c r="I526" t="s">
        <v>26</v>
      </c>
      <c r="J526" t="s">
        <v>27</v>
      </c>
      <c r="K526">
        <v>1388383200</v>
      </c>
      <c r="L526">
        <v>1389420000</v>
      </c>
      <c r="M526" t="b">
        <v>0</v>
      </c>
      <c r="N526" t="b">
        <v>0</v>
      </c>
      <c r="O526" t="s">
        <v>122</v>
      </c>
      <c r="P526">
        <f t="shared" si="32"/>
        <v>73.73</v>
      </c>
      <c r="Q526" t="s">
        <v>2054</v>
      </c>
      <c r="R526" t="s">
        <v>2055</v>
      </c>
      <c r="S526" s="6">
        <f t="shared" si="33"/>
        <v>41638.25</v>
      </c>
      <c r="T526" s="6">
        <f t="shared" si="34"/>
        <v>41650.25</v>
      </c>
    </row>
    <row r="527" spans="1:20" x14ac:dyDescent="0.35">
      <c r="A527">
        <v>483</v>
      </c>
      <c r="B527" t="s">
        <v>1013</v>
      </c>
      <c r="C527" s="3" t="s">
        <v>1014</v>
      </c>
      <c r="D527">
        <v>91400</v>
      </c>
      <c r="E527">
        <v>48236</v>
      </c>
      <c r="F527" s="9">
        <f t="shared" si="35"/>
        <v>52.774617067833695</v>
      </c>
      <c r="G527" t="s">
        <v>14</v>
      </c>
      <c r="H527">
        <v>554</v>
      </c>
      <c r="I527" t="s">
        <v>21</v>
      </c>
      <c r="J527" t="s">
        <v>22</v>
      </c>
      <c r="K527">
        <v>1576130400</v>
      </c>
      <c r="L527">
        <v>1576735200</v>
      </c>
      <c r="M527" t="b">
        <v>0</v>
      </c>
      <c r="N527" t="b">
        <v>0</v>
      </c>
      <c r="O527" t="s">
        <v>33</v>
      </c>
      <c r="P527">
        <f t="shared" si="32"/>
        <v>87.07</v>
      </c>
      <c r="Q527" t="s">
        <v>2039</v>
      </c>
      <c r="R527" t="s">
        <v>2040</v>
      </c>
      <c r="S527" s="6">
        <f t="shared" si="33"/>
        <v>43811.25</v>
      </c>
      <c r="T527" s="6">
        <f t="shared" si="34"/>
        <v>43818.25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9">
        <f t="shared" si="35"/>
        <v>155.95180722891567</v>
      </c>
      <c r="G528" t="s">
        <v>20</v>
      </c>
      <c r="H528">
        <v>147</v>
      </c>
      <c r="I528" t="s">
        <v>21</v>
      </c>
      <c r="J528" t="s">
        <v>22</v>
      </c>
      <c r="K528">
        <v>1451109600</v>
      </c>
      <c r="L528">
        <v>1454306400</v>
      </c>
      <c r="M528" t="b">
        <v>0</v>
      </c>
      <c r="N528" t="b">
        <v>1</v>
      </c>
      <c r="O528" t="s">
        <v>33</v>
      </c>
      <c r="P528">
        <f t="shared" si="32"/>
        <v>88.05</v>
      </c>
      <c r="Q528" t="s">
        <v>2039</v>
      </c>
      <c r="R528" t="s">
        <v>2040</v>
      </c>
      <c r="S528" s="6">
        <f t="shared" si="33"/>
        <v>42364.25</v>
      </c>
      <c r="T528" s="6">
        <f t="shared" si="34"/>
        <v>42401.25</v>
      </c>
    </row>
    <row r="529" spans="1:20" x14ac:dyDescent="0.35">
      <c r="A529">
        <v>349</v>
      </c>
      <c r="B529" t="s">
        <v>750</v>
      </c>
      <c r="C529" s="3" t="s">
        <v>751</v>
      </c>
      <c r="D529">
        <v>180800</v>
      </c>
      <c r="E529">
        <v>95958</v>
      </c>
      <c r="F529" s="9">
        <f t="shared" si="35"/>
        <v>53.07411504424779</v>
      </c>
      <c r="G529" t="s">
        <v>14</v>
      </c>
      <c r="H529">
        <v>923</v>
      </c>
      <c r="I529" t="s">
        <v>21</v>
      </c>
      <c r="J529" t="s">
        <v>22</v>
      </c>
      <c r="K529">
        <v>1500008400</v>
      </c>
      <c r="L529">
        <v>1502600400</v>
      </c>
      <c r="M529" t="b">
        <v>0</v>
      </c>
      <c r="N529" t="b">
        <v>0</v>
      </c>
      <c r="O529" t="s">
        <v>33</v>
      </c>
      <c r="P529">
        <f t="shared" si="32"/>
        <v>103.96</v>
      </c>
      <c r="Q529" t="s">
        <v>2039</v>
      </c>
      <c r="R529" t="s">
        <v>2040</v>
      </c>
      <c r="S529" s="6">
        <f t="shared" si="33"/>
        <v>42930.208333333328</v>
      </c>
      <c r="T529" s="6">
        <f t="shared" si="34"/>
        <v>42960.208333333328</v>
      </c>
    </row>
    <row r="530" spans="1:20" x14ac:dyDescent="0.35">
      <c r="A530">
        <v>199</v>
      </c>
      <c r="B530" t="s">
        <v>450</v>
      </c>
      <c r="C530" s="3" t="s">
        <v>451</v>
      </c>
      <c r="D530">
        <v>1800</v>
      </c>
      <c r="E530">
        <v>968</v>
      </c>
      <c r="F530" s="9">
        <f t="shared" si="35"/>
        <v>53.777777777777779</v>
      </c>
      <c r="G530" t="s">
        <v>14</v>
      </c>
      <c r="H530">
        <v>13</v>
      </c>
      <c r="I530" t="s">
        <v>21</v>
      </c>
      <c r="J530" t="s">
        <v>22</v>
      </c>
      <c r="K530">
        <v>1436245200</v>
      </c>
      <c r="L530">
        <v>1436590800</v>
      </c>
      <c r="M530" t="b">
        <v>0</v>
      </c>
      <c r="N530" t="b">
        <v>0</v>
      </c>
      <c r="O530" t="s">
        <v>23</v>
      </c>
      <c r="P530">
        <f t="shared" si="32"/>
        <v>74.459999999999994</v>
      </c>
      <c r="Q530" t="s">
        <v>2035</v>
      </c>
      <c r="R530" t="s">
        <v>2036</v>
      </c>
      <c r="S530" s="6">
        <f t="shared" si="33"/>
        <v>42192.208333333328</v>
      </c>
      <c r="T530" s="6">
        <f t="shared" si="34"/>
        <v>42196.208333333328</v>
      </c>
    </row>
    <row r="531" spans="1:20" x14ac:dyDescent="0.35">
      <c r="A531">
        <v>343</v>
      </c>
      <c r="B531" t="s">
        <v>738</v>
      </c>
      <c r="C531" s="3" t="s">
        <v>739</v>
      </c>
      <c r="D531">
        <v>9000</v>
      </c>
      <c r="E531">
        <v>4853</v>
      </c>
      <c r="F531" s="9">
        <f t="shared" si="35"/>
        <v>53.922222222222224</v>
      </c>
      <c r="G531" t="s">
        <v>14</v>
      </c>
      <c r="H531">
        <v>147</v>
      </c>
      <c r="I531" t="s">
        <v>21</v>
      </c>
      <c r="J531" t="s">
        <v>22</v>
      </c>
      <c r="K531">
        <v>1384840800</v>
      </c>
      <c r="L531">
        <v>1389420000</v>
      </c>
      <c r="M531" t="b">
        <v>0</v>
      </c>
      <c r="N531" t="b">
        <v>0</v>
      </c>
      <c r="O531" t="s">
        <v>33</v>
      </c>
      <c r="P531">
        <f t="shared" si="32"/>
        <v>33.01</v>
      </c>
      <c r="Q531" t="s">
        <v>2039</v>
      </c>
      <c r="R531" t="s">
        <v>2040</v>
      </c>
      <c r="S531" s="6">
        <f t="shared" si="33"/>
        <v>41597.25</v>
      </c>
      <c r="T531" s="6">
        <f t="shared" si="34"/>
        <v>41650.25</v>
      </c>
    </row>
    <row r="532" spans="1:20" x14ac:dyDescent="0.35">
      <c r="A532">
        <v>251</v>
      </c>
      <c r="B532" t="s">
        <v>554</v>
      </c>
      <c r="C532" s="3" t="s">
        <v>555</v>
      </c>
      <c r="D532">
        <v>7100</v>
      </c>
      <c r="E532">
        <v>3840</v>
      </c>
      <c r="F532" s="9">
        <f t="shared" si="35"/>
        <v>54.08450704225352</v>
      </c>
      <c r="G532" t="s">
        <v>14</v>
      </c>
      <c r="H532">
        <v>101</v>
      </c>
      <c r="I532" t="s">
        <v>21</v>
      </c>
      <c r="J532" t="s">
        <v>22</v>
      </c>
      <c r="K532">
        <v>1355032800</v>
      </c>
      <c r="L532">
        <v>1355205600</v>
      </c>
      <c r="M532" t="b">
        <v>0</v>
      </c>
      <c r="N532" t="b">
        <v>0</v>
      </c>
      <c r="O532" t="s">
        <v>33</v>
      </c>
      <c r="P532">
        <f t="shared" si="32"/>
        <v>38.020000000000003</v>
      </c>
      <c r="Q532" t="s">
        <v>2039</v>
      </c>
      <c r="R532" t="s">
        <v>2040</v>
      </c>
      <c r="S532" s="6">
        <f t="shared" si="33"/>
        <v>41252.25</v>
      </c>
      <c r="T532" s="6">
        <f t="shared" si="34"/>
        <v>41254.25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9">
        <f t="shared" si="35"/>
        <v>95.521156936261377</v>
      </c>
      <c r="G533" t="s">
        <v>47</v>
      </c>
      <c r="H533">
        <v>3640</v>
      </c>
      <c r="I533" t="s">
        <v>98</v>
      </c>
      <c r="J533" t="s">
        <v>99</v>
      </c>
      <c r="K533">
        <v>1384149600</v>
      </c>
      <c r="L533">
        <v>1388988000</v>
      </c>
      <c r="M533" t="b">
        <v>0</v>
      </c>
      <c r="N533" t="b">
        <v>0</v>
      </c>
      <c r="O533" t="s">
        <v>89</v>
      </c>
      <c r="P533">
        <f t="shared" si="32"/>
        <v>48.99</v>
      </c>
      <c r="Q533" t="s">
        <v>2050</v>
      </c>
      <c r="R533" t="s">
        <v>2051</v>
      </c>
      <c r="S533" s="6">
        <f t="shared" si="33"/>
        <v>41589.25</v>
      </c>
      <c r="T533" s="6">
        <f t="shared" si="34"/>
        <v>41645.25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9">
        <f t="shared" si="35"/>
        <v>502.875</v>
      </c>
      <c r="G534" t="s">
        <v>20</v>
      </c>
      <c r="H534">
        <v>126</v>
      </c>
      <c r="I534" t="s">
        <v>15</v>
      </c>
      <c r="J534" t="s">
        <v>16</v>
      </c>
      <c r="K534">
        <v>1516860000</v>
      </c>
      <c r="L534">
        <v>1516946400</v>
      </c>
      <c r="M534" t="b">
        <v>0</v>
      </c>
      <c r="N534" t="b">
        <v>0</v>
      </c>
      <c r="O534" t="s">
        <v>33</v>
      </c>
      <c r="P534">
        <f t="shared" si="32"/>
        <v>63.86</v>
      </c>
      <c r="Q534" t="s">
        <v>2039</v>
      </c>
      <c r="R534" t="s">
        <v>2040</v>
      </c>
      <c r="S534" s="6">
        <f t="shared" si="33"/>
        <v>43125.25</v>
      </c>
      <c r="T534" s="6">
        <f t="shared" si="34"/>
        <v>43126.25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9">
        <f t="shared" si="35"/>
        <v>159.24394463667821</v>
      </c>
      <c r="G535" t="s">
        <v>20</v>
      </c>
      <c r="H535">
        <v>2218</v>
      </c>
      <c r="I535" t="s">
        <v>40</v>
      </c>
      <c r="J535" t="s">
        <v>41</v>
      </c>
      <c r="K535">
        <v>1374642000</v>
      </c>
      <c r="L535">
        <v>1377752400</v>
      </c>
      <c r="M535" t="b">
        <v>0</v>
      </c>
      <c r="N535" t="b">
        <v>0</v>
      </c>
      <c r="O535" t="s">
        <v>60</v>
      </c>
      <c r="P535">
        <f t="shared" si="32"/>
        <v>83</v>
      </c>
      <c r="Q535" t="s">
        <v>2035</v>
      </c>
      <c r="R535" t="s">
        <v>2045</v>
      </c>
      <c r="S535" s="6">
        <f t="shared" si="33"/>
        <v>41479.208333333336</v>
      </c>
      <c r="T535" s="6">
        <f t="shared" si="34"/>
        <v>41515.208333333336</v>
      </c>
    </row>
    <row r="536" spans="1:20" ht="31" x14ac:dyDescent="0.35">
      <c r="A536">
        <v>702</v>
      </c>
      <c r="B536" t="s">
        <v>1442</v>
      </c>
      <c r="C536" s="3" t="s">
        <v>1443</v>
      </c>
      <c r="D536">
        <v>8700</v>
      </c>
      <c r="E536">
        <v>4710</v>
      </c>
      <c r="F536" s="9">
        <f t="shared" si="35"/>
        <v>54.137931034482762</v>
      </c>
      <c r="G536" t="s">
        <v>14</v>
      </c>
      <c r="H536">
        <v>83</v>
      </c>
      <c r="I536" t="s">
        <v>21</v>
      </c>
      <c r="J536" t="s">
        <v>22</v>
      </c>
      <c r="K536">
        <v>1374469200</v>
      </c>
      <c r="L536">
        <v>1374901200</v>
      </c>
      <c r="M536" t="b">
        <v>0</v>
      </c>
      <c r="N536" t="b">
        <v>0</v>
      </c>
      <c r="O536" t="s">
        <v>65</v>
      </c>
      <c r="P536">
        <f t="shared" si="32"/>
        <v>56.75</v>
      </c>
      <c r="Q536" t="s">
        <v>2037</v>
      </c>
      <c r="R536" t="s">
        <v>2046</v>
      </c>
      <c r="S536" s="6">
        <f t="shared" si="33"/>
        <v>41477.208333333336</v>
      </c>
      <c r="T536" s="6">
        <f t="shared" si="34"/>
        <v>41482.208333333336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9">
        <f t="shared" si="35"/>
        <v>482.03846153846155</v>
      </c>
      <c r="G537" t="s">
        <v>20</v>
      </c>
      <c r="H537">
        <v>202</v>
      </c>
      <c r="I537" t="s">
        <v>107</v>
      </c>
      <c r="J537" t="s">
        <v>108</v>
      </c>
      <c r="K537">
        <v>1528434000</v>
      </c>
      <c r="L537">
        <v>1528606800</v>
      </c>
      <c r="M537" t="b">
        <v>0</v>
      </c>
      <c r="N537" t="b">
        <v>1</v>
      </c>
      <c r="O537" t="s">
        <v>33</v>
      </c>
      <c r="P537">
        <f t="shared" si="32"/>
        <v>62.04</v>
      </c>
      <c r="Q537" t="s">
        <v>2039</v>
      </c>
      <c r="R537" t="s">
        <v>2040</v>
      </c>
      <c r="S537" s="6">
        <f t="shared" si="33"/>
        <v>43259.208333333328</v>
      </c>
      <c r="T537" s="6">
        <f t="shared" si="34"/>
        <v>43261.208333333328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9">
        <f t="shared" si="35"/>
        <v>149.96938775510205</v>
      </c>
      <c r="G538" t="s">
        <v>20</v>
      </c>
      <c r="H538">
        <v>140</v>
      </c>
      <c r="I538" t="s">
        <v>107</v>
      </c>
      <c r="J538" t="s">
        <v>108</v>
      </c>
      <c r="K538">
        <v>1282626000</v>
      </c>
      <c r="L538">
        <v>1284872400</v>
      </c>
      <c r="M538" t="b">
        <v>0</v>
      </c>
      <c r="N538" t="b">
        <v>0</v>
      </c>
      <c r="O538" t="s">
        <v>119</v>
      </c>
      <c r="P538">
        <f t="shared" si="32"/>
        <v>104.98</v>
      </c>
      <c r="Q538" t="s">
        <v>2047</v>
      </c>
      <c r="R538" t="s">
        <v>2053</v>
      </c>
      <c r="S538" s="6">
        <f t="shared" si="33"/>
        <v>40414.208333333336</v>
      </c>
      <c r="T538" s="6">
        <f t="shared" si="34"/>
        <v>40440.208333333336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9">
        <f t="shared" si="35"/>
        <v>117.22156398104265</v>
      </c>
      <c r="G539" t="s">
        <v>20</v>
      </c>
      <c r="H539">
        <v>1052</v>
      </c>
      <c r="I539" t="s">
        <v>36</v>
      </c>
      <c r="J539" t="s">
        <v>37</v>
      </c>
      <c r="K539">
        <v>1535605200</v>
      </c>
      <c r="L539">
        <v>1537592400</v>
      </c>
      <c r="M539" t="b">
        <v>1</v>
      </c>
      <c r="N539" t="b">
        <v>1</v>
      </c>
      <c r="O539" t="s">
        <v>42</v>
      </c>
      <c r="P539">
        <f t="shared" si="32"/>
        <v>94.04</v>
      </c>
      <c r="Q539" t="s">
        <v>2041</v>
      </c>
      <c r="R539" t="s">
        <v>2042</v>
      </c>
      <c r="S539" s="6">
        <f t="shared" si="33"/>
        <v>43342.208333333328</v>
      </c>
      <c r="T539" s="6">
        <f t="shared" si="34"/>
        <v>43365.208333333328</v>
      </c>
    </row>
    <row r="540" spans="1:20" x14ac:dyDescent="0.35">
      <c r="A540">
        <v>433</v>
      </c>
      <c r="B540" t="s">
        <v>915</v>
      </c>
      <c r="C540" s="3" t="s">
        <v>916</v>
      </c>
      <c r="D540">
        <v>121400</v>
      </c>
      <c r="E540">
        <v>65755</v>
      </c>
      <c r="F540" s="9">
        <f t="shared" si="35"/>
        <v>54.163920922570014</v>
      </c>
      <c r="G540" t="s">
        <v>14</v>
      </c>
      <c r="H540">
        <v>792</v>
      </c>
      <c r="I540" t="s">
        <v>21</v>
      </c>
      <c r="J540" t="s">
        <v>22</v>
      </c>
      <c r="K540">
        <v>1385359200</v>
      </c>
      <c r="L540">
        <v>1386741600</v>
      </c>
      <c r="M540" t="b">
        <v>0</v>
      </c>
      <c r="N540" t="b">
        <v>1</v>
      </c>
      <c r="O540" t="s">
        <v>42</v>
      </c>
      <c r="P540">
        <f t="shared" si="32"/>
        <v>83.02</v>
      </c>
      <c r="Q540" t="s">
        <v>2041</v>
      </c>
      <c r="R540" t="s">
        <v>2042</v>
      </c>
      <c r="S540" s="6">
        <f t="shared" si="33"/>
        <v>41603.25</v>
      </c>
      <c r="T540" s="6">
        <f t="shared" si="34"/>
        <v>41619.25</v>
      </c>
    </row>
    <row r="541" spans="1:20" x14ac:dyDescent="0.35">
      <c r="A541">
        <v>661</v>
      </c>
      <c r="B541" t="s">
        <v>1364</v>
      </c>
      <c r="C541" s="3" t="s">
        <v>1365</v>
      </c>
      <c r="D541">
        <v>106800</v>
      </c>
      <c r="E541">
        <v>57872</v>
      </c>
      <c r="F541" s="9">
        <f t="shared" si="35"/>
        <v>54.187265917602993</v>
      </c>
      <c r="G541" t="s">
        <v>14</v>
      </c>
      <c r="H541">
        <v>752</v>
      </c>
      <c r="I541" t="s">
        <v>36</v>
      </c>
      <c r="J541" t="s">
        <v>37</v>
      </c>
      <c r="K541">
        <v>1332910800</v>
      </c>
      <c r="L541">
        <v>1335502800</v>
      </c>
      <c r="M541" t="b">
        <v>0</v>
      </c>
      <c r="N541" t="b">
        <v>0</v>
      </c>
      <c r="O541" t="s">
        <v>159</v>
      </c>
      <c r="P541">
        <f t="shared" si="32"/>
        <v>76.959999999999994</v>
      </c>
      <c r="Q541" t="s">
        <v>2035</v>
      </c>
      <c r="R541" t="s">
        <v>2058</v>
      </c>
      <c r="S541" s="6">
        <f t="shared" si="33"/>
        <v>40996.208333333336</v>
      </c>
      <c r="T541" s="6">
        <f t="shared" si="34"/>
        <v>41026.208333333336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9">
        <f t="shared" si="35"/>
        <v>265.98113207547169</v>
      </c>
      <c r="G542" t="s">
        <v>20</v>
      </c>
      <c r="H542">
        <v>247</v>
      </c>
      <c r="I542" t="s">
        <v>21</v>
      </c>
      <c r="J542" t="s">
        <v>22</v>
      </c>
      <c r="K542">
        <v>1525496400</v>
      </c>
      <c r="L542">
        <v>1527397200</v>
      </c>
      <c r="M542" t="b">
        <v>0</v>
      </c>
      <c r="N542" t="b">
        <v>0</v>
      </c>
      <c r="O542" t="s">
        <v>122</v>
      </c>
      <c r="P542">
        <f t="shared" si="32"/>
        <v>57.07</v>
      </c>
      <c r="Q542" t="s">
        <v>2054</v>
      </c>
      <c r="R542" t="s">
        <v>2055</v>
      </c>
      <c r="S542" s="6">
        <f t="shared" si="33"/>
        <v>43225.208333333328</v>
      </c>
      <c r="T542" s="6">
        <f t="shared" si="34"/>
        <v>43247.208333333328</v>
      </c>
    </row>
    <row r="543" spans="1:20" x14ac:dyDescent="0.35">
      <c r="A543">
        <v>477</v>
      </c>
      <c r="B543" t="s">
        <v>1001</v>
      </c>
      <c r="C543" s="3" t="s">
        <v>1002</v>
      </c>
      <c r="D543">
        <v>8500</v>
      </c>
      <c r="E543">
        <v>4613</v>
      </c>
      <c r="F543" s="9">
        <f t="shared" si="35"/>
        <v>54.27058823529412</v>
      </c>
      <c r="G543" t="s">
        <v>14</v>
      </c>
      <c r="H543">
        <v>113</v>
      </c>
      <c r="I543" t="s">
        <v>21</v>
      </c>
      <c r="J543" t="s">
        <v>22</v>
      </c>
      <c r="K543">
        <v>1309064400</v>
      </c>
      <c r="L543">
        <v>1311397200</v>
      </c>
      <c r="M543" t="b">
        <v>0</v>
      </c>
      <c r="N543" t="b">
        <v>0</v>
      </c>
      <c r="O543" t="s">
        <v>474</v>
      </c>
      <c r="P543">
        <f t="shared" si="32"/>
        <v>40.82</v>
      </c>
      <c r="Q543" t="s">
        <v>2041</v>
      </c>
      <c r="R543" t="s">
        <v>2063</v>
      </c>
      <c r="S543" s="6">
        <f t="shared" si="33"/>
        <v>40720.208333333336</v>
      </c>
      <c r="T543" s="6">
        <f t="shared" si="34"/>
        <v>40747.208333333336</v>
      </c>
    </row>
    <row r="544" spans="1:20" x14ac:dyDescent="0.35">
      <c r="A544">
        <v>290</v>
      </c>
      <c r="B544" t="s">
        <v>632</v>
      </c>
      <c r="C544" s="3" t="s">
        <v>633</v>
      </c>
      <c r="D544">
        <v>168600</v>
      </c>
      <c r="E544">
        <v>91722</v>
      </c>
      <c r="F544" s="9">
        <f t="shared" si="35"/>
        <v>54.402135231316727</v>
      </c>
      <c r="G544" t="s">
        <v>14</v>
      </c>
      <c r="H544">
        <v>908</v>
      </c>
      <c r="I544" t="s">
        <v>21</v>
      </c>
      <c r="J544" t="s">
        <v>22</v>
      </c>
      <c r="K544">
        <v>1368162000</v>
      </c>
      <c r="L544">
        <v>1370926800</v>
      </c>
      <c r="M544" t="b">
        <v>0</v>
      </c>
      <c r="N544" t="b">
        <v>1</v>
      </c>
      <c r="O544" t="s">
        <v>42</v>
      </c>
      <c r="P544">
        <f t="shared" si="32"/>
        <v>101.02</v>
      </c>
      <c r="Q544" t="s">
        <v>2041</v>
      </c>
      <c r="R544" t="s">
        <v>2042</v>
      </c>
      <c r="S544" s="6">
        <f t="shared" si="33"/>
        <v>41404.208333333336</v>
      </c>
      <c r="T544" s="6">
        <f t="shared" si="34"/>
        <v>41436.208333333336</v>
      </c>
    </row>
    <row r="545" spans="1:20" ht="31" x14ac:dyDescent="0.35">
      <c r="A545">
        <v>375</v>
      </c>
      <c r="B545" t="s">
        <v>802</v>
      </c>
      <c r="C545" s="3" t="s">
        <v>803</v>
      </c>
      <c r="D545">
        <v>2700</v>
      </c>
      <c r="E545">
        <v>1479</v>
      </c>
      <c r="F545" s="9">
        <f t="shared" si="35"/>
        <v>54.777777777777779</v>
      </c>
      <c r="G545" t="s">
        <v>14</v>
      </c>
      <c r="H545">
        <v>25</v>
      </c>
      <c r="I545" t="s">
        <v>21</v>
      </c>
      <c r="J545" t="s">
        <v>22</v>
      </c>
      <c r="K545">
        <v>1444971600</v>
      </c>
      <c r="L545">
        <v>1449900000</v>
      </c>
      <c r="M545" t="b">
        <v>0</v>
      </c>
      <c r="N545" t="b">
        <v>0</v>
      </c>
      <c r="O545" t="s">
        <v>60</v>
      </c>
      <c r="P545">
        <f t="shared" si="32"/>
        <v>59.16</v>
      </c>
      <c r="Q545" t="s">
        <v>2035</v>
      </c>
      <c r="R545" t="s">
        <v>2045</v>
      </c>
      <c r="S545" s="6">
        <f t="shared" si="33"/>
        <v>42293.208333333328</v>
      </c>
      <c r="T545" s="6">
        <f t="shared" si="34"/>
        <v>42350.25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9">
        <f t="shared" si="35"/>
        <v>276.5</v>
      </c>
      <c r="G546" t="s">
        <v>20</v>
      </c>
      <c r="H546">
        <v>84</v>
      </c>
      <c r="I546" t="s">
        <v>21</v>
      </c>
      <c r="J546" t="s">
        <v>22</v>
      </c>
      <c r="K546">
        <v>1452232800</v>
      </c>
      <c r="L546">
        <v>1453356000</v>
      </c>
      <c r="M546" t="b">
        <v>0</v>
      </c>
      <c r="N546" t="b">
        <v>0</v>
      </c>
      <c r="O546" t="s">
        <v>23</v>
      </c>
      <c r="P546">
        <f t="shared" si="32"/>
        <v>92.17</v>
      </c>
      <c r="Q546" t="s">
        <v>2035</v>
      </c>
      <c r="R546" t="s">
        <v>2036</v>
      </c>
      <c r="S546" s="6">
        <f t="shared" si="33"/>
        <v>42377.25</v>
      </c>
      <c r="T546" s="6">
        <f t="shared" si="34"/>
        <v>42390.25</v>
      </c>
    </row>
    <row r="547" spans="1:20" x14ac:dyDescent="0.35">
      <c r="A547">
        <v>796</v>
      </c>
      <c r="B547" t="s">
        <v>1627</v>
      </c>
      <c r="C547" s="3" t="s">
        <v>1628</v>
      </c>
      <c r="D547">
        <v>7800</v>
      </c>
      <c r="E547">
        <v>4275</v>
      </c>
      <c r="F547" s="9">
        <f t="shared" si="35"/>
        <v>54.807692307692307</v>
      </c>
      <c r="G547" t="s">
        <v>14</v>
      </c>
      <c r="H547">
        <v>78</v>
      </c>
      <c r="I547" t="s">
        <v>21</v>
      </c>
      <c r="J547" t="s">
        <v>22</v>
      </c>
      <c r="K547">
        <v>1407474000</v>
      </c>
      <c r="L547">
        <v>1408078800</v>
      </c>
      <c r="M547" t="b">
        <v>0</v>
      </c>
      <c r="N547" t="b">
        <v>1</v>
      </c>
      <c r="O547" t="s">
        <v>292</v>
      </c>
      <c r="P547">
        <f t="shared" si="32"/>
        <v>54.81</v>
      </c>
      <c r="Q547" t="s">
        <v>2050</v>
      </c>
      <c r="R547" t="s">
        <v>2061</v>
      </c>
      <c r="S547" s="6">
        <f t="shared" si="33"/>
        <v>41859.208333333336</v>
      </c>
      <c r="T547" s="6">
        <f t="shared" si="34"/>
        <v>41866.208333333336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9">
        <f t="shared" si="35"/>
        <v>163.57142857142858</v>
      </c>
      <c r="G548" t="s">
        <v>20</v>
      </c>
      <c r="H548">
        <v>88</v>
      </c>
      <c r="I548" t="s">
        <v>21</v>
      </c>
      <c r="J548" t="s">
        <v>22</v>
      </c>
      <c r="K548">
        <v>1537160400</v>
      </c>
      <c r="L548">
        <v>1537419600</v>
      </c>
      <c r="M548" t="b">
        <v>0</v>
      </c>
      <c r="N548" t="b">
        <v>1</v>
      </c>
      <c r="O548" t="s">
        <v>33</v>
      </c>
      <c r="P548">
        <f t="shared" si="32"/>
        <v>78.069999999999993</v>
      </c>
      <c r="Q548" t="s">
        <v>2039</v>
      </c>
      <c r="R548" t="s">
        <v>2040</v>
      </c>
      <c r="S548" s="6">
        <f t="shared" si="33"/>
        <v>43360.208333333328</v>
      </c>
      <c r="T548" s="6">
        <f t="shared" si="34"/>
        <v>43363.208333333328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9">
        <f t="shared" si="35"/>
        <v>969</v>
      </c>
      <c r="G549" t="s">
        <v>20</v>
      </c>
      <c r="H549">
        <v>156</v>
      </c>
      <c r="I549" t="s">
        <v>21</v>
      </c>
      <c r="J549" t="s">
        <v>22</v>
      </c>
      <c r="K549">
        <v>1422165600</v>
      </c>
      <c r="L549">
        <v>1423202400</v>
      </c>
      <c r="M549" t="b">
        <v>0</v>
      </c>
      <c r="N549" t="b">
        <v>0</v>
      </c>
      <c r="O549" t="s">
        <v>53</v>
      </c>
      <c r="P549">
        <f t="shared" si="32"/>
        <v>80.75</v>
      </c>
      <c r="Q549" t="s">
        <v>2041</v>
      </c>
      <c r="R549" t="s">
        <v>2044</v>
      </c>
      <c r="S549" s="6">
        <f t="shared" si="33"/>
        <v>42029.25</v>
      </c>
      <c r="T549" s="6">
        <f t="shared" si="34"/>
        <v>42041.25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9">
        <f t="shared" si="35"/>
        <v>270.91376701966715</v>
      </c>
      <c r="G550" t="s">
        <v>20</v>
      </c>
      <c r="H550">
        <v>2985</v>
      </c>
      <c r="I550" t="s">
        <v>21</v>
      </c>
      <c r="J550" t="s">
        <v>22</v>
      </c>
      <c r="K550">
        <v>1459486800</v>
      </c>
      <c r="L550">
        <v>1460610000</v>
      </c>
      <c r="M550" t="b">
        <v>0</v>
      </c>
      <c r="N550" t="b">
        <v>0</v>
      </c>
      <c r="O550" t="s">
        <v>33</v>
      </c>
      <c r="P550">
        <f t="shared" si="32"/>
        <v>59.99</v>
      </c>
      <c r="Q550" t="s">
        <v>2039</v>
      </c>
      <c r="R550" t="s">
        <v>2040</v>
      </c>
      <c r="S550" s="6">
        <f t="shared" si="33"/>
        <v>42461.208333333328</v>
      </c>
      <c r="T550" s="6">
        <f t="shared" si="34"/>
        <v>42474.208333333328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9">
        <f t="shared" si="35"/>
        <v>284.21355932203392</v>
      </c>
      <c r="G551" t="s">
        <v>20</v>
      </c>
      <c r="H551">
        <v>762</v>
      </c>
      <c r="I551" t="s">
        <v>21</v>
      </c>
      <c r="J551" t="s">
        <v>22</v>
      </c>
      <c r="K551">
        <v>1369717200</v>
      </c>
      <c r="L551">
        <v>1370494800</v>
      </c>
      <c r="M551" t="b">
        <v>0</v>
      </c>
      <c r="N551" t="b">
        <v>0</v>
      </c>
      <c r="O551" t="s">
        <v>65</v>
      </c>
      <c r="P551">
        <f t="shared" si="32"/>
        <v>110.03</v>
      </c>
      <c r="Q551" t="s">
        <v>2037</v>
      </c>
      <c r="R551" t="s">
        <v>2046</v>
      </c>
      <c r="S551" s="6">
        <f t="shared" si="33"/>
        <v>41422.208333333336</v>
      </c>
      <c r="T551" s="6">
        <f t="shared" si="34"/>
        <v>41431.208333333336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9">
        <f t="shared" si="35"/>
        <v>4</v>
      </c>
      <c r="G552" t="s">
        <v>74</v>
      </c>
      <c r="H552">
        <v>1</v>
      </c>
      <c r="I552" t="s">
        <v>98</v>
      </c>
      <c r="J552" t="s">
        <v>99</v>
      </c>
      <c r="K552">
        <v>1330495200</v>
      </c>
      <c r="L552">
        <v>1332306000</v>
      </c>
      <c r="M552" t="b">
        <v>0</v>
      </c>
      <c r="N552" t="b">
        <v>0</v>
      </c>
      <c r="O552" t="s">
        <v>60</v>
      </c>
      <c r="P552">
        <f t="shared" si="32"/>
        <v>4</v>
      </c>
      <c r="Q552" t="s">
        <v>2035</v>
      </c>
      <c r="R552" t="s">
        <v>2045</v>
      </c>
      <c r="S552" s="6">
        <f t="shared" si="33"/>
        <v>40968.25</v>
      </c>
      <c r="T552" s="6">
        <f t="shared" si="34"/>
        <v>40989.208333333336</v>
      </c>
    </row>
    <row r="553" spans="1:20" ht="31" x14ac:dyDescent="0.35">
      <c r="A553">
        <v>296</v>
      </c>
      <c r="B553" t="s">
        <v>644</v>
      </c>
      <c r="C553" s="3" t="s">
        <v>645</v>
      </c>
      <c r="D553">
        <v>6100</v>
      </c>
      <c r="E553">
        <v>3352</v>
      </c>
      <c r="F553" s="9">
        <f t="shared" si="35"/>
        <v>54.950819672131146</v>
      </c>
      <c r="G553" t="s">
        <v>14</v>
      </c>
      <c r="H553">
        <v>38</v>
      </c>
      <c r="I553" t="s">
        <v>26</v>
      </c>
      <c r="J553" t="s">
        <v>27</v>
      </c>
      <c r="K553">
        <v>1548655200</v>
      </c>
      <c r="L553">
        <v>1550556000</v>
      </c>
      <c r="M553" t="b">
        <v>0</v>
      </c>
      <c r="N553" t="b">
        <v>0</v>
      </c>
      <c r="O553" t="s">
        <v>33</v>
      </c>
      <c r="P553">
        <f t="shared" si="32"/>
        <v>88.21</v>
      </c>
      <c r="Q553" t="s">
        <v>2039</v>
      </c>
      <c r="R553" t="s">
        <v>2040</v>
      </c>
      <c r="S553" s="6">
        <f t="shared" si="33"/>
        <v>43493.25</v>
      </c>
      <c r="T553" s="6">
        <f t="shared" si="34"/>
        <v>43515.25</v>
      </c>
    </row>
    <row r="554" spans="1:20" x14ac:dyDescent="0.35">
      <c r="A554">
        <v>417</v>
      </c>
      <c r="B554" t="s">
        <v>884</v>
      </c>
      <c r="C554" s="3" t="s">
        <v>885</v>
      </c>
      <c r="D554">
        <v>1700</v>
      </c>
      <c r="E554">
        <v>943</v>
      </c>
      <c r="F554" s="9">
        <f t="shared" si="35"/>
        <v>55.470588235294116</v>
      </c>
      <c r="G554" t="s">
        <v>14</v>
      </c>
      <c r="H554">
        <v>15</v>
      </c>
      <c r="I554" t="s">
        <v>21</v>
      </c>
      <c r="J554" t="s">
        <v>22</v>
      </c>
      <c r="K554">
        <v>1541221200</v>
      </c>
      <c r="L554">
        <v>1543298400</v>
      </c>
      <c r="M554" t="b">
        <v>0</v>
      </c>
      <c r="N554" t="b">
        <v>0</v>
      </c>
      <c r="O554" t="s">
        <v>33</v>
      </c>
      <c r="P554">
        <f t="shared" si="32"/>
        <v>62.87</v>
      </c>
      <c r="Q554" t="s">
        <v>2039</v>
      </c>
      <c r="R554" t="s">
        <v>2040</v>
      </c>
      <c r="S554" s="6">
        <f t="shared" si="33"/>
        <v>43407.208333333328</v>
      </c>
      <c r="T554" s="6">
        <f t="shared" si="34"/>
        <v>43431.25</v>
      </c>
    </row>
    <row r="555" spans="1:20" x14ac:dyDescent="0.35">
      <c r="A555">
        <v>515</v>
      </c>
      <c r="B555" t="s">
        <v>1076</v>
      </c>
      <c r="C555" s="3" t="s">
        <v>1077</v>
      </c>
      <c r="D555">
        <v>8600</v>
      </c>
      <c r="E555">
        <v>4797</v>
      </c>
      <c r="F555" s="9">
        <f t="shared" si="35"/>
        <v>55.779069767441861</v>
      </c>
      <c r="G555" t="s">
        <v>14</v>
      </c>
      <c r="H555">
        <v>133</v>
      </c>
      <c r="I555" t="s">
        <v>15</v>
      </c>
      <c r="J555" t="s">
        <v>16</v>
      </c>
      <c r="K555">
        <v>1324620000</v>
      </c>
      <c r="L555">
        <v>1324792800</v>
      </c>
      <c r="M555" t="b">
        <v>0</v>
      </c>
      <c r="N555" t="b">
        <v>1</v>
      </c>
      <c r="O555" t="s">
        <v>33</v>
      </c>
      <c r="P555">
        <f t="shared" si="32"/>
        <v>36.07</v>
      </c>
      <c r="Q555" t="s">
        <v>2039</v>
      </c>
      <c r="R555" t="s">
        <v>2040</v>
      </c>
      <c r="S555" s="6">
        <f t="shared" si="33"/>
        <v>40900.25</v>
      </c>
      <c r="T555" s="6">
        <f t="shared" si="34"/>
        <v>40902.25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9">
        <f t="shared" si="35"/>
        <v>151.66315789473686</v>
      </c>
      <c r="G556" t="s">
        <v>20</v>
      </c>
      <c r="H556">
        <v>554</v>
      </c>
      <c r="I556" t="s">
        <v>15</v>
      </c>
      <c r="J556" t="s">
        <v>16</v>
      </c>
      <c r="K556">
        <v>1482127200</v>
      </c>
      <c r="L556">
        <v>1482645600</v>
      </c>
      <c r="M556" t="b">
        <v>0</v>
      </c>
      <c r="N556" t="b">
        <v>0</v>
      </c>
      <c r="O556" t="s">
        <v>60</v>
      </c>
      <c r="P556">
        <f t="shared" si="32"/>
        <v>26.01</v>
      </c>
      <c r="Q556" t="s">
        <v>2035</v>
      </c>
      <c r="R556" t="s">
        <v>2045</v>
      </c>
      <c r="S556" s="6">
        <f t="shared" si="33"/>
        <v>42723.25</v>
      </c>
      <c r="T556" s="6">
        <f t="shared" si="34"/>
        <v>42729.25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9">
        <f t="shared" si="35"/>
        <v>223.63492063492063</v>
      </c>
      <c r="G557" t="s">
        <v>20</v>
      </c>
      <c r="H557">
        <v>135</v>
      </c>
      <c r="I557" t="s">
        <v>36</v>
      </c>
      <c r="J557" t="s">
        <v>37</v>
      </c>
      <c r="K557">
        <v>1396414800</v>
      </c>
      <c r="L557">
        <v>1399093200</v>
      </c>
      <c r="M557" t="b">
        <v>0</v>
      </c>
      <c r="N557" t="b">
        <v>0</v>
      </c>
      <c r="O557" t="s">
        <v>23</v>
      </c>
      <c r="P557">
        <f t="shared" si="32"/>
        <v>104.36</v>
      </c>
      <c r="Q557" t="s">
        <v>2035</v>
      </c>
      <c r="R557" t="s">
        <v>2036</v>
      </c>
      <c r="S557" s="6">
        <f t="shared" si="33"/>
        <v>41731.208333333336</v>
      </c>
      <c r="T557" s="6">
        <f t="shared" si="34"/>
        <v>41762.208333333336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9">
        <f t="shared" si="35"/>
        <v>239.75</v>
      </c>
      <c r="G558" t="s">
        <v>20</v>
      </c>
      <c r="H558">
        <v>122</v>
      </c>
      <c r="I558" t="s">
        <v>21</v>
      </c>
      <c r="J558" t="s">
        <v>22</v>
      </c>
      <c r="K558">
        <v>1315285200</v>
      </c>
      <c r="L558">
        <v>1315890000</v>
      </c>
      <c r="M558" t="b">
        <v>0</v>
      </c>
      <c r="N558" t="b">
        <v>1</v>
      </c>
      <c r="O558" t="s">
        <v>206</v>
      </c>
      <c r="P558">
        <f t="shared" si="32"/>
        <v>102.19</v>
      </c>
      <c r="Q558" t="s">
        <v>2047</v>
      </c>
      <c r="R558" t="s">
        <v>2059</v>
      </c>
      <c r="S558" s="6">
        <f t="shared" si="33"/>
        <v>40792.208333333336</v>
      </c>
      <c r="T558" s="6">
        <f t="shared" si="34"/>
        <v>40799.208333333336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9">
        <f t="shared" si="35"/>
        <v>199.33333333333334</v>
      </c>
      <c r="G559" t="s">
        <v>20</v>
      </c>
      <c r="H559">
        <v>221</v>
      </c>
      <c r="I559" t="s">
        <v>21</v>
      </c>
      <c r="J559" t="s">
        <v>22</v>
      </c>
      <c r="K559">
        <v>1443762000</v>
      </c>
      <c r="L559">
        <v>1444021200</v>
      </c>
      <c r="M559" t="b">
        <v>0</v>
      </c>
      <c r="N559" t="b">
        <v>1</v>
      </c>
      <c r="O559" t="s">
        <v>474</v>
      </c>
      <c r="P559">
        <f t="shared" si="32"/>
        <v>54.12</v>
      </c>
      <c r="Q559" t="s">
        <v>2041</v>
      </c>
      <c r="R559" t="s">
        <v>2063</v>
      </c>
      <c r="S559" s="6">
        <f t="shared" si="33"/>
        <v>42279.208333333328</v>
      </c>
      <c r="T559" s="6">
        <f t="shared" si="34"/>
        <v>42282.208333333328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9">
        <f t="shared" si="35"/>
        <v>137.34482758620689</v>
      </c>
      <c r="G560" t="s">
        <v>20</v>
      </c>
      <c r="H560">
        <v>126</v>
      </c>
      <c r="I560" t="s">
        <v>21</v>
      </c>
      <c r="J560" t="s">
        <v>22</v>
      </c>
      <c r="K560">
        <v>1456293600</v>
      </c>
      <c r="L560">
        <v>1460005200</v>
      </c>
      <c r="M560" t="b">
        <v>0</v>
      </c>
      <c r="N560" t="b">
        <v>0</v>
      </c>
      <c r="O560" t="s">
        <v>33</v>
      </c>
      <c r="P560">
        <f t="shared" si="32"/>
        <v>63.22</v>
      </c>
      <c r="Q560" t="s">
        <v>2039</v>
      </c>
      <c r="R560" t="s">
        <v>2040</v>
      </c>
      <c r="S560" s="6">
        <f t="shared" si="33"/>
        <v>42424.25</v>
      </c>
      <c r="T560" s="6">
        <f t="shared" si="34"/>
        <v>42467.208333333328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9">
        <f t="shared" si="35"/>
        <v>100.96961063627731</v>
      </c>
      <c r="G561" t="s">
        <v>20</v>
      </c>
      <c r="H561">
        <v>1022</v>
      </c>
      <c r="I561" t="s">
        <v>21</v>
      </c>
      <c r="J561" t="s">
        <v>22</v>
      </c>
      <c r="K561">
        <v>1470114000</v>
      </c>
      <c r="L561">
        <v>1470718800</v>
      </c>
      <c r="M561" t="b">
        <v>0</v>
      </c>
      <c r="N561" t="b">
        <v>0</v>
      </c>
      <c r="O561" t="s">
        <v>33</v>
      </c>
      <c r="P561">
        <f t="shared" si="32"/>
        <v>104.03</v>
      </c>
      <c r="Q561" t="s">
        <v>2039</v>
      </c>
      <c r="R561" t="s">
        <v>2040</v>
      </c>
      <c r="S561" s="6">
        <f t="shared" si="33"/>
        <v>42584.208333333328</v>
      </c>
      <c r="T561" s="6">
        <f t="shared" si="34"/>
        <v>42591.208333333328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9">
        <f t="shared" si="35"/>
        <v>794.16</v>
      </c>
      <c r="G562" t="s">
        <v>20</v>
      </c>
      <c r="H562">
        <v>3177</v>
      </c>
      <c r="I562" t="s">
        <v>21</v>
      </c>
      <c r="J562" t="s">
        <v>22</v>
      </c>
      <c r="K562">
        <v>1321596000</v>
      </c>
      <c r="L562">
        <v>1325052000</v>
      </c>
      <c r="M562" t="b">
        <v>0</v>
      </c>
      <c r="N562" t="b">
        <v>0</v>
      </c>
      <c r="O562" t="s">
        <v>71</v>
      </c>
      <c r="P562">
        <f t="shared" si="32"/>
        <v>49.99</v>
      </c>
      <c r="Q562" t="s">
        <v>2041</v>
      </c>
      <c r="R562" t="s">
        <v>2049</v>
      </c>
      <c r="S562" s="6">
        <f t="shared" si="33"/>
        <v>40865.25</v>
      </c>
      <c r="T562" s="6">
        <f t="shared" si="34"/>
        <v>40905.25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9">
        <f t="shared" si="35"/>
        <v>369.7</v>
      </c>
      <c r="G563" t="s">
        <v>20</v>
      </c>
      <c r="H563">
        <v>198</v>
      </c>
      <c r="I563" t="s">
        <v>98</v>
      </c>
      <c r="J563" t="s">
        <v>99</v>
      </c>
      <c r="K563">
        <v>1318827600</v>
      </c>
      <c r="L563">
        <v>1319000400</v>
      </c>
      <c r="M563" t="b">
        <v>0</v>
      </c>
      <c r="N563" t="b">
        <v>0</v>
      </c>
      <c r="O563" t="s">
        <v>33</v>
      </c>
      <c r="P563">
        <f t="shared" si="32"/>
        <v>56.02</v>
      </c>
      <c r="Q563" t="s">
        <v>2039</v>
      </c>
      <c r="R563" t="s">
        <v>2040</v>
      </c>
      <c r="S563" s="6">
        <f t="shared" si="33"/>
        <v>40833.208333333336</v>
      </c>
      <c r="T563" s="6">
        <f t="shared" si="34"/>
        <v>40835.208333333336</v>
      </c>
    </row>
    <row r="564" spans="1:20" x14ac:dyDescent="0.35">
      <c r="A564">
        <v>672</v>
      </c>
      <c r="B564" t="s">
        <v>1384</v>
      </c>
      <c r="C564" s="3" t="s">
        <v>1385</v>
      </c>
      <c r="D564">
        <v>197900</v>
      </c>
      <c r="E564">
        <v>110689</v>
      </c>
      <c r="F564" s="9">
        <f t="shared" si="35"/>
        <v>55.931783729156137</v>
      </c>
      <c r="G564" t="s">
        <v>14</v>
      </c>
      <c r="H564">
        <v>4428</v>
      </c>
      <c r="I564" t="s">
        <v>26</v>
      </c>
      <c r="J564" t="s">
        <v>27</v>
      </c>
      <c r="K564">
        <v>1521608400</v>
      </c>
      <c r="L564">
        <v>1522472400</v>
      </c>
      <c r="M564" t="b">
        <v>0</v>
      </c>
      <c r="N564" t="b">
        <v>0</v>
      </c>
      <c r="O564" t="s">
        <v>33</v>
      </c>
      <c r="P564">
        <f t="shared" si="32"/>
        <v>25</v>
      </c>
      <c r="Q564" t="s">
        <v>2039</v>
      </c>
      <c r="R564" t="s">
        <v>2040</v>
      </c>
      <c r="S564" s="6">
        <f t="shared" si="33"/>
        <v>43180.208333333328</v>
      </c>
      <c r="T564" s="6">
        <f t="shared" si="34"/>
        <v>43190.208333333328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9">
        <f t="shared" si="35"/>
        <v>138.02702702702703</v>
      </c>
      <c r="G565" t="s">
        <v>20</v>
      </c>
      <c r="H565">
        <v>85</v>
      </c>
      <c r="I565" t="s">
        <v>26</v>
      </c>
      <c r="J565" t="s">
        <v>27</v>
      </c>
      <c r="K565">
        <v>1542088800</v>
      </c>
      <c r="L565">
        <v>1543816800</v>
      </c>
      <c r="M565" t="b">
        <v>0</v>
      </c>
      <c r="N565" t="b">
        <v>0</v>
      </c>
      <c r="O565" t="s">
        <v>42</v>
      </c>
      <c r="P565">
        <f t="shared" si="32"/>
        <v>60.08</v>
      </c>
      <c r="Q565" t="s">
        <v>2041</v>
      </c>
      <c r="R565" t="s">
        <v>2042</v>
      </c>
      <c r="S565" s="6">
        <f t="shared" si="33"/>
        <v>43417.25</v>
      </c>
      <c r="T565" s="6">
        <f t="shared" si="34"/>
        <v>43437.25</v>
      </c>
    </row>
    <row r="566" spans="1:20" ht="31" x14ac:dyDescent="0.35">
      <c r="A566">
        <v>453</v>
      </c>
      <c r="B566" t="s">
        <v>954</v>
      </c>
      <c r="C566" s="3" t="s">
        <v>955</v>
      </c>
      <c r="D566">
        <v>182400</v>
      </c>
      <c r="E566">
        <v>102749</v>
      </c>
      <c r="F566" s="9">
        <f t="shared" si="35"/>
        <v>56.331688596491226</v>
      </c>
      <c r="G566" t="s">
        <v>14</v>
      </c>
      <c r="H566">
        <v>1181</v>
      </c>
      <c r="I566" t="s">
        <v>21</v>
      </c>
      <c r="J566" t="s">
        <v>22</v>
      </c>
      <c r="K566">
        <v>1480572000</v>
      </c>
      <c r="L566">
        <v>1484114400</v>
      </c>
      <c r="M566" t="b">
        <v>0</v>
      </c>
      <c r="N566" t="b">
        <v>0</v>
      </c>
      <c r="O566" t="s">
        <v>474</v>
      </c>
      <c r="P566">
        <f t="shared" si="32"/>
        <v>87</v>
      </c>
      <c r="Q566" t="s">
        <v>2041</v>
      </c>
      <c r="R566" t="s">
        <v>2063</v>
      </c>
      <c r="S566" s="6">
        <f t="shared" si="33"/>
        <v>42705.25</v>
      </c>
      <c r="T566" s="6">
        <f t="shared" si="34"/>
        <v>42746.25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9">
        <f t="shared" si="35"/>
        <v>204.60063224446787</v>
      </c>
      <c r="G567" t="s">
        <v>20</v>
      </c>
      <c r="H567">
        <v>3596</v>
      </c>
      <c r="I567" t="s">
        <v>21</v>
      </c>
      <c r="J567" t="s">
        <v>22</v>
      </c>
      <c r="K567">
        <v>1321336800</v>
      </c>
      <c r="L567">
        <v>1323064800</v>
      </c>
      <c r="M567" t="b">
        <v>0</v>
      </c>
      <c r="N567" t="b">
        <v>0</v>
      </c>
      <c r="O567" t="s">
        <v>33</v>
      </c>
      <c r="P567">
        <f t="shared" si="32"/>
        <v>53.99</v>
      </c>
      <c r="Q567" t="s">
        <v>2039</v>
      </c>
      <c r="R567" t="s">
        <v>2040</v>
      </c>
      <c r="S567" s="6">
        <f t="shared" si="33"/>
        <v>40862.25</v>
      </c>
      <c r="T567" s="6">
        <f t="shared" si="34"/>
        <v>40882.25</v>
      </c>
    </row>
    <row r="568" spans="1:20" x14ac:dyDescent="0.35">
      <c r="A568">
        <v>998</v>
      </c>
      <c r="B568" t="s">
        <v>2023</v>
      </c>
      <c r="C568" s="3" t="s">
        <v>2024</v>
      </c>
      <c r="D568">
        <v>66600</v>
      </c>
      <c r="E568">
        <v>37823</v>
      </c>
      <c r="F568" s="9">
        <f t="shared" si="35"/>
        <v>56.791291291291294</v>
      </c>
      <c r="G568" t="s">
        <v>14</v>
      </c>
      <c r="H568">
        <v>374</v>
      </c>
      <c r="I568" t="s">
        <v>21</v>
      </c>
      <c r="J568" t="s">
        <v>22</v>
      </c>
      <c r="K568">
        <v>1265868000</v>
      </c>
      <c r="L568">
        <v>1267077600</v>
      </c>
      <c r="M568" t="b">
        <v>0</v>
      </c>
      <c r="N568" t="b">
        <v>1</v>
      </c>
      <c r="O568" t="s">
        <v>60</v>
      </c>
      <c r="P568">
        <f t="shared" si="32"/>
        <v>101.13</v>
      </c>
      <c r="Q568" t="s">
        <v>2035</v>
      </c>
      <c r="R568" t="s">
        <v>2045</v>
      </c>
      <c r="S568" s="6">
        <f t="shared" si="33"/>
        <v>40220.25</v>
      </c>
      <c r="T568" s="6">
        <f t="shared" si="34"/>
        <v>40234.25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9">
        <f t="shared" si="35"/>
        <v>218.60294117647058</v>
      </c>
      <c r="G569" t="s">
        <v>20</v>
      </c>
      <c r="H569">
        <v>244</v>
      </c>
      <c r="I569" t="s">
        <v>21</v>
      </c>
      <c r="J569" t="s">
        <v>22</v>
      </c>
      <c r="K569">
        <v>1404968400</v>
      </c>
      <c r="L569">
        <v>1405141200</v>
      </c>
      <c r="M569" t="b">
        <v>0</v>
      </c>
      <c r="N569" t="b">
        <v>0</v>
      </c>
      <c r="O569" t="s">
        <v>23</v>
      </c>
      <c r="P569">
        <f t="shared" si="32"/>
        <v>60.92</v>
      </c>
      <c r="Q569" t="s">
        <v>2035</v>
      </c>
      <c r="R569" t="s">
        <v>2036</v>
      </c>
      <c r="S569" s="6">
        <f t="shared" si="33"/>
        <v>41830.208333333336</v>
      </c>
      <c r="T569" s="6">
        <f t="shared" si="34"/>
        <v>41832.208333333336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9">
        <f t="shared" si="35"/>
        <v>186.03314917127071</v>
      </c>
      <c r="G570" t="s">
        <v>20</v>
      </c>
      <c r="H570">
        <v>5180</v>
      </c>
      <c r="I570" t="s">
        <v>21</v>
      </c>
      <c r="J570" t="s">
        <v>22</v>
      </c>
      <c r="K570">
        <v>1279170000</v>
      </c>
      <c r="L570">
        <v>1283058000</v>
      </c>
      <c r="M570" t="b">
        <v>0</v>
      </c>
      <c r="N570" t="b">
        <v>0</v>
      </c>
      <c r="O570" t="s">
        <v>33</v>
      </c>
      <c r="P570">
        <f t="shared" si="32"/>
        <v>26</v>
      </c>
      <c r="Q570" t="s">
        <v>2039</v>
      </c>
      <c r="R570" t="s">
        <v>2040</v>
      </c>
      <c r="S570" s="6">
        <f t="shared" si="33"/>
        <v>40374.208333333336</v>
      </c>
      <c r="T570" s="6">
        <f t="shared" si="34"/>
        <v>40419.208333333336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9">
        <f t="shared" si="35"/>
        <v>237.33830845771143</v>
      </c>
      <c r="G571" t="s">
        <v>20</v>
      </c>
      <c r="H571">
        <v>589</v>
      </c>
      <c r="I571" t="s">
        <v>107</v>
      </c>
      <c r="J571" t="s">
        <v>108</v>
      </c>
      <c r="K571">
        <v>1294725600</v>
      </c>
      <c r="L571">
        <v>1295762400</v>
      </c>
      <c r="M571" t="b">
        <v>0</v>
      </c>
      <c r="N571" t="b">
        <v>0</v>
      </c>
      <c r="O571" t="s">
        <v>71</v>
      </c>
      <c r="P571">
        <f t="shared" si="32"/>
        <v>80.989999999999995</v>
      </c>
      <c r="Q571" t="s">
        <v>2041</v>
      </c>
      <c r="R571" t="s">
        <v>2049</v>
      </c>
      <c r="S571" s="6">
        <f t="shared" si="33"/>
        <v>40554.25</v>
      </c>
      <c r="T571" s="6">
        <f t="shared" si="34"/>
        <v>40566.25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9">
        <f t="shared" si="35"/>
        <v>305.65384615384613</v>
      </c>
      <c r="G572" t="s">
        <v>20</v>
      </c>
      <c r="H572">
        <v>2725</v>
      </c>
      <c r="I572" t="s">
        <v>21</v>
      </c>
      <c r="J572" t="s">
        <v>22</v>
      </c>
      <c r="K572">
        <v>1419055200</v>
      </c>
      <c r="L572">
        <v>1419573600</v>
      </c>
      <c r="M572" t="b">
        <v>0</v>
      </c>
      <c r="N572" t="b">
        <v>1</v>
      </c>
      <c r="O572" t="s">
        <v>23</v>
      </c>
      <c r="P572">
        <f t="shared" si="32"/>
        <v>35</v>
      </c>
      <c r="Q572" t="s">
        <v>2035</v>
      </c>
      <c r="R572" t="s">
        <v>2036</v>
      </c>
      <c r="S572" s="6">
        <f t="shared" si="33"/>
        <v>41993.25</v>
      </c>
      <c r="T572" s="6">
        <f t="shared" si="34"/>
        <v>41999.25</v>
      </c>
    </row>
    <row r="573" spans="1:20" x14ac:dyDescent="0.35">
      <c r="A573">
        <v>767</v>
      </c>
      <c r="B573" t="s">
        <v>1569</v>
      </c>
      <c r="C573" s="3" t="s">
        <v>1570</v>
      </c>
      <c r="D573">
        <v>97200</v>
      </c>
      <c r="E573">
        <v>55372</v>
      </c>
      <c r="F573" s="9">
        <f t="shared" si="35"/>
        <v>56.967078189300409</v>
      </c>
      <c r="G573" t="s">
        <v>14</v>
      </c>
      <c r="H573">
        <v>513</v>
      </c>
      <c r="I573" t="s">
        <v>21</v>
      </c>
      <c r="J573" t="s">
        <v>22</v>
      </c>
      <c r="K573">
        <v>1444107600</v>
      </c>
      <c r="L573">
        <v>1447999200</v>
      </c>
      <c r="M573" t="b">
        <v>0</v>
      </c>
      <c r="N573" t="b">
        <v>0</v>
      </c>
      <c r="O573" t="s">
        <v>206</v>
      </c>
      <c r="P573">
        <f t="shared" si="32"/>
        <v>107.94</v>
      </c>
      <c r="Q573" t="s">
        <v>2047</v>
      </c>
      <c r="R573" t="s">
        <v>2059</v>
      </c>
      <c r="S573" s="6">
        <f t="shared" si="33"/>
        <v>42283.208333333328</v>
      </c>
      <c r="T573" s="6">
        <f t="shared" si="34"/>
        <v>42328.25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9">
        <f t="shared" si="35"/>
        <v>54.4</v>
      </c>
      <c r="G574" t="s">
        <v>74</v>
      </c>
      <c r="H574">
        <v>94</v>
      </c>
      <c r="I574" t="s">
        <v>21</v>
      </c>
      <c r="J574" t="s">
        <v>22</v>
      </c>
      <c r="K574">
        <v>1443416400</v>
      </c>
      <c r="L574">
        <v>1444798800</v>
      </c>
      <c r="M574" t="b">
        <v>0</v>
      </c>
      <c r="N574" t="b">
        <v>1</v>
      </c>
      <c r="O574" t="s">
        <v>23</v>
      </c>
      <c r="P574">
        <f t="shared" si="32"/>
        <v>52.09</v>
      </c>
      <c r="Q574" t="s">
        <v>2035</v>
      </c>
      <c r="R574" t="s">
        <v>2036</v>
      </c>
      <c r="S574" s="6">
        <f t="shared" si="33"/>
        <v>42275.208333333328</v>
      </c>
      <c r="T574" s="6">
        <f t="shared" si="34"/>
        <v>42291.208333333328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9">
        <f t="shared" si="35"/>
        <v>111.88059701492537</v>
      </c>
      <c r="G575" t="s">
        <v>20</v>
      </c>
      <c r="H575">
        <v>300</v>
      </c>
      <c r="I575" t="s">
        <v>21</v>
      </c>
      <c r="J575" t="s">
        <v>22</v>
      </c>
      <c r="K575">
        <v>1399006800</v>
      </c>
      <c r="L575">
        <v>1399179600</v>
      </c>
      <c r="M575" t="b">
        <v>0</v>
      </c>
      <c r="N575" t="b">
        <v>0</v>
      </c>
      <c r="O575" t="s">
        <v>1029</v>
      </c>
      <c r="P575">
        <f t="shared" si="32"/>
        <v>24.99</v>
      </c>
      <c r="Q575" t="s">
        <v>2064</v>
      </c>
      <c r="R575" t="s">
        <v>2065</v>
      </c>
      <c r="S575" s="6">
        <f t="shared" si="33"/>
        <v>41761.208333333336</v>
      </c>
      <c r="T575" s="6">
        <f t="shared" si="34"/>
        <v>41763.208333333336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9">
        <f t="shared" si="35"/>
        <v>369.14814814814815</v>
      </c>
      <c r="G576" t="s">
        <v>20</v>
      </c>
      <c r="H576">
        <v>144</v>
      </c>
      <c r="I576" t="s">
        <v>21</v>
      </c>
      <c r="J576" t="s">
        <v>22</v>
      </c>
      <c r="K576">
        <v>1575698400</v>
      </c>
      <c r="L576">
        <v>1576562400</v>
      </c>
      <c r="M576" t="b">
        <v>0</v>
      </c>
      <c r="N576" t="b">
        <v>1</v>
      </c>
      <c r="O576" t="s">
        <v>17</v>
      </c>
      <c r="P576">
        <f t="shared" si="32"/>
        <v>69.22</v>
      </c>
      <c r="Q576" t="s">
        <v>2033</v>
      </c>
      <c r="R576" t="s">
        <v>2034</v>
      </c>
      <c r="S576" s="6">
        <f t="shared" si="33"/>
        <v>43806.25</v>
      </c>
      <c r="T576" s="6">
        <f t="shared" si="34"/>
        <v>43816.25</v>
      </c>
    </row>
    <row r="577" spans="1:20" x14ac:dyDescent="0.35">
      <c r="A577">
        <v>418</v>
      </c>
      <c r="B577" t="s">
        <v>105</v>
      </c>
      <c r="C577" s="3" t="s">
        <v>886</v>
      </c>
      <c r="D577">
        <v>163700</v>
      </c>
      <c r="E577">
        <v>93963</v>
      </c>
      <c r="F577" s="9">
        <f t="shared" si="35"/>
        <v>57.399511301160658</v>
      </c>
      <c r="G577" t="s">
        <v>14</v>
      </c>
      <c r="H577">
        <v>1999</v>
      </c>
      <c r="I577" t="s">
        <v>15</v>
      </c>
      <c r="J577" t="s">
        <v>16</v>
      </c>
      <c r="K577">
        <v>1336280400</v>
      </c>
      <c r="L577">
        <v>1336366800</v>
      </c>
      <c r="M577" t="b">
        <v>0</v>
      </c>
      <c r="N577" t="b">
        <v>0</v>
      </c>
      <c r="O577" t="s">
        <v>42</v>
      </c>
      <c r="P577">
        <f t="shared" si="32"/>
        <v>47.01</v>
      </c>
      <c r="Q577" t="s">
        <v>2041</v>
      </c>
      <c r="R577" t="s">
        <v>2042</v>
      </c>
      <c r="S577" s="6">
        <f t="shared" si="33"/>
        <v>41035.208333333336</v>
      </c>
      <c r="T577" s="6">
        <f t="shared" si="34"/>
        <v>41036.208333333336</v>
      </c>
    </row>
    <row r="578" spans="1:20" x14ac:dyDescent="0.35">
      <c r="A578">
        <v>914</v>
      </c>
      <c r="B578" t="s">
        <v>1860</v>
      </c>
      <c r="C578" s="3" t="s">
        <v>1861</v>
      </c>
      <c r="D578">
        <v>6400</v>
      </c>
      <c r="E578">
        <v>3676</v>
      </c>
      <c r="F578" s="9">
        <f t="shared" si="35"/>
        <v>57.4375</v>
      </c>
      <c r="G578" t="s">
        <v>14</v>
      </c>
      <c r="H578">
        <v>141</v>
      </c>
      <c r="I578" t="s">
        <v>40</v>
      </c>
      <c r="J578" t="s">
        <v>41</v>
      </c>
      <c r="K578">
        <v>1375592400</v>
      </c>
      <c r="L578">
        <v>1376629200</v>
      </c>
      <c r="M578" t="b">
        <v>0</v>
      </c>
      <c r="N578" t="b">
        <v>0</v>
      </c>
      <c r="O578" t="s">
        <v>33</v>
      </c>
      <c r="P578">
        <f t="shared" ref="P578:P641" si="36">IF(E578=0, 0, ROUND(E578/H578,2))</f>
        <v>26.07</v>
      </c>
      <c r="Q578" t="s">
        <v>2039</v>
      </c>
      <c r="R578" t="s">
        <v>2040</v>
      </c>
      <c r="S578" s="6">
        <f t="shared" ref="S578:S641" si="37">(((K578/60)/60)/24)+DATE(1970,1,1)</f>
        <v>41490.208333333336</v>
      </c>
      <c r="T578" s="6">
        <f t="shared" ref="T578:T641" si="38">(((L578/60)/60)/24)+DATE(1970,1,1)</f>
        <v>41502.208333333336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9">
        <f t="shared" ref="F579:F642" si="39">100*E579/D579</f>
        <v>18.853658536585368</v>
      </c>
      <c r="G579" t="s">
        <v>74</v>
      </c>
      <c r="H579">
        <v>37</v>
      </c>
      <c r="I579" t="s">
        <v>21</v>
      </c>
      <c r="J579" t="s">
        <v>22</v>
      </c>
      <c r="K579">
        <v>1299823200</v>
      </c>
      <c r="L579">
        <v>1302066000</v>
      </c>
      <c r="M579" t="b">
        <v>0</v>
      </c>
      <c r="N579" t="b">
        <v>0</v>
      </c>
      <c r="O579" t="s">
        <v>159</v>
      </c>
      <c r="P579">
        <f t="shared" si="36"/>
        <v>41.78</v>
      </c>
      <c r="Q579" t="s">
        <v>2035</v>
      </c>
      <c r="R579" t="s">
        <v>2058</v>
      </c>
      <c r="S579" s="6">
        <f t="shared" si="37"/>
        <v>40613.25</v>
      </c>
      <c r="T579" s="6">
        <f t="shared" si="38"/>
        <v>40639.208333333336</v>
      </c>
    </row>
    <row r="580" spans="1:20" x14ac:dyDescent="0.35">
      <c r="A580">
        <v>551</v>
      </c>
      <c r="B580" t="s">
        <v>1147</v>
      </c>
      <c r="C580" s="3" t="s">
        <v>1148</v>
      </c>
      <c r="D580">
        <v>180100</v>
      </c>
      <c r="E580">
        <v>105598</v>
      </c>
      <c r="F580" s="9">
        <f t="shared" si="39"/>
        <v>58.6329816768462</v>
      </c>
      <c r="G580" t="s">
        <v>14</v>
      </c>
      <c r="H580">
        <v>2779</v>
      </c>
      <c r="I580" t="s">
        <v>26</v>
      </c>
      <c r="J580" t="s">
        <v>27</v>
      </c>
      <c r="K580">
        <v>1419055200</v>
      </c>
      <c r="L580">
        <v>1422511200</v>
      </c>
      <c r="M580" t="b">
        <v>0</v>
      </c>
      <c r="N580" t="b">
        <v>1</v>
      </c>
      <c r="O580" t="s">
        <v>28</v>
      </c>
      <c r="P580">
        <f t="shared" si="36"/>
        <v>38</v>
      </c>
      <c r="Q580" t="s">
        <v>2037</v>
      </c>
      <c r="R580" t="s">
        <v>2038</v>
      </c>
      <c r="S580" s="6">
        <f t="shared" si="37"/>
        <v>41993.25</v>
      </c>
      <c r="T580" s="6">
        <f t="shared" si="38"/>
        <v>42033.25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9">
        <f t="shared" si="39"/>
        <v>101.11290322580645</v>
      </c>
      <c r="G581" t="s">
        <v>20</v>
      </c>
      <c r="H581">
        <v>87</v>
      </c>
      <c r="I581" t="s">
        <v>21</v>
      </c>
      <c r="J581" t="s">
        <v>22</v>
      </c>
      <c r="K581">
        <v>1312693200</v>
      </c>
      <c r="L581">
        <v>1313730000</v>
      </c>
      <c r="M581" t="b">
        <v>0</v>
      </c>
      <c r="N581" t="b">
        <v>0</v>
      </c>
      <c r="O581" t="s">
        <v>159</v>
      </c>
      <c r="P581">
        <f t="shared" si="36"/>
        <v>72.06</v>
      </c>
      <c r="Q581" t="s">
        <v>2035</v>
      </c>
      <c r="R581" t="s">
        <v>2058</v>
      </c>
      <c r="S581" s="6">
        <f t="shared" si="37"/>
        <v>40762.208333333336</v>
      </c>
      <c r="T581" s="6">
        <f t="shared" si="38"/>
        <v>40774.208333333336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9">
        <f t="shared" si="39"/>
        <v>341.50228310502285</v>
      </c>
      <c r="G582" t="s">
        <v>20</v>
      </c>
      <c r="H582">
        <v>3116</v>
      </c>
      <c r="I582" t="s">
        <v>21</v>
      </c>
      <c r="J582" t="s">
        <v>22</v>
      </c>
      <c r="K582">
        <v>1393394400</v>
      </c>
      <c r="L582">
        <v>1394085600</v>
      </c>
      <c r="M582" t="b">
        <v>0</v>
      </c>
      <c r="N582" t="b">
        <v>0</v>
      </c>
      <c r="O582" t="s">
        <v>33</v>
      </c>
      <c r="P582">
        <f t="shared" si="36"/>
        <v>48</v>
      </c>
      <c r="Q582" t="s">
        <v>2039</v>
      </c>
      <c r="R582" t="s">
        <v>2040</v>
      </c>
      <c r="S582" s="6">
        <f t="shared" si="37"/>
        <v>41696.25</v>
      </c>
      <c r="T582" s="6">
        <f t="shared" si="38"/>
        <v>41704.25</v>
      </c>
    </row>
    <row r="583" spans="1:20" x14ac:dyDescent="0.35">
      <c r="A583">
        <v>919</v>
      </c>
      <c r="B583" t="s">
        <v>1870</v>
      </c>
      <c r="C583" s="3" t="s">
        <v>1871</v>
      </c>
      <c r="D583">
        <v>35600</v>
      </c>
      <c r="E583">
        <v>20915</v>
      </c>
      <c r="F583" s="9">
        <f t="shared" si="39"/>
        <v>58.75</v>
      </c>
      <c r="G583" t="s">
        <v>14</v>
      </c>
      <c r="H583">
        <v>225</v>
      </c>
      <c r="I583" t="s">
        <v>26</v>
      </c>
      <c r="J583" t="s">
        <v>27</v>
      </c>
      <c r="K583">
        <v>1507957200</v>
      </c>
      <c r="L583">
        <v>1510725600</v>
      </c>
      <c r="M583" t="b">
        <v>0</v>
      </c>
      <c r="N583" t="b">
        <v>1</v>
      </c>
      <c r="O583" t="s">
        <v>33</v>
      </c>
      <c r="P583">
        <f t="shared" si="36"/>
        <v>92.96</v>
      </c>
      <c r="Q583" t="s">
        <v>2039</v>
      </c>
      <c r="R583" t="s">
        <v>2040</v>
      </c>
      <c r="S583" s="6">
        <f t="shared" si="37"/>
        <v>43022.208333333328</v>
      </c>
      <c r="T583" s="6">
        <f t="shared" si="38"/>
        <v>43054.25</v>
      </c>
    </row>
    <row r="584" spans="1:20" x14ac:dyDescent="0.35">
      <c r="A584">
        <v>154</v>
      </c>
      <c r="B584" t="s">
        <v>360</v>
      </c>
      <c r="C584" s="3" t="s">
        <v>361</v>
      </c>
      <c r="D584">
        <v>171300</v>
      </c>
      <c r="E584">
        <v>100650</v>
      </c>
      <c r="F584" s="9">
        <f t="shared" si="39"/>
        <v>58.75656742556918</v>
      </c>
      <c r="G584" t="s">
        <v>14</v>
      </c>
      <c r="H584">
        <v>1059</v>
      </c>
      <c r="I584" t="s">
        <v>21</v>
      </c>
      <c r="J584" t="s">
        <v>22</v>
      </c>
      <c r="K584">
        <v>1463029200</v>
      </c>
      <c r="L584">
        <v>1465016400</v>
      </c>
      <c r="M584" t="b">
        <v>0</v>
      </c>
      <c r="N584" t="b">
        <v>1</v>
      </c>
      <c r="O584" t="s">
        <v>60</v>
      </c>
      <c r="P584">
        <f t="shared" si="36"/>
        <v>95.04</v>
      </c>
      <c r="Q584" t="s">
        <v>2035</v>
      </c>
      <c r="R584" t="s">
        <v>2045</v>
      </c>
      <c r="S584" s="6">
        <f t="shared" si="37"/>
        <v>42502.208333333328</v>
      </c>
      <c r="T584" s="6">
        <f t="shared" si="38"/>
        <v>42525.208333333328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9">
        <f t="shared" si="39"/>
        <v>322.40211640211641</v>
      </c>
      <c r="G585" t="s">
        <v>20</v>
      </c>
      <c r="H585">
        <v>909</v>
      </c>
      <c r="I585" t="s">
        <v>21</v>
      </c>
      <c r="J585" t="s">
        <v>22</v>
      </c>
      <c r="K585">
        <v>1329717600</v>
      </c>
      <c r="L585">
        <v>1331186400</v>
      </c>
      <c r="M585" t="b">
        <v>0</v>
      </c>
      <c r="N585" t="b">
        <v>0</v>
      </c>
      <c r="O585" t="s">
        <v>42</v>
      </c>
      <c r="P585">
        <f t="shared" si="36"/>
        <v>67.03</v>
      </c>
      <c r="Q585" t="s">
        <v>2041</v>
      </c>
      <c r="R585" t="s">
        <v>2042</v>
      </c>
      <c r="S585" s="6">
        <f t="shared" si="37"/>
        <v>40959.25</v>
      </c>
      <c r="T585" s="6">
        <f t="shared" si="38"/>
        <v>40976.25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9">
        <f t="shared" si="39"/>
        <v>119.50810185185185</v>
      </c>
      <c r="G586" t="s">
        <v>20</v>
      </c>
      <c r="H586">
        <v>1613</v>
      </c>
      <c r="I586" t="s">
        <v>21</v>
      </c>
      <c r="J586" t="s">
        <v>22</v>
      </c>
      <c r="K586">
        <v>1335330000</v>
      </c>
      <c r="L586">
        <v>1336539600</v>
      </c>
      <c r="M586" t="b">
        <v>0</v>
      </c>
      <c r="N586" t="b">
        <v>0</v>
      </c>
      <c r="O586" t="s">
        <v>28</v>
      </c>
      <c r="P586">
        <f t="shared" si="36"/>
        <v>64.010000000000005</v>
      </c>
      <c r="Q586" t="s">
        <v>2037</v>
      </c>
      <c r="R586" t="s">
        <v>2038</v>
      </c>
      <c r="S586" s="6">
        <f t="shared" si="37"/>
        <v>41024.208333333336</v>
      </c>
      <c r="T586" s="6">
        <f t="shared" si="38"/>
        <v>41038.208333333336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9">
        <f t="shared" si="39"/>
        <v>146.79775280898878</v>
      </c>
      <c r="G587" t="s">
        <v>20</v>
      </c>
      <c r="H587">
        <v>136</v>
      </c>
      <c r="I587" t="s">
        <v>21</v>
      </c>
      <c r="J587" t="s">
        <v>22</v>
      </c>
      <c r="K587">
        <v>1268888400</v>
      </c>
      <c r="L587">
        <v>1269752400</v>
      </c>
      <c r="M587" t="b">
        <v>0</v>
      </c>
      <c r="N587" t="b">
        <v>0</v>
      </c>
      <c r="O587" t="s">
        <v>206</v>
      </c>
      <c r="P587">
        <f t="shared" si="36"/>
        <v>96.07</v>
      </c>
      <c r="Q587" t="s">
        <v>2047</v>
      </c>
      <c r="R587" t="s">
        <v>2059</v>
      </c>
      <c r="S587" s="6">
        <f t="shared" si="37"/>
        <v>40255.208333333336</v>
      </c>
      <c r="T587" s="6">
        <f t="shared" si="38"/>
        <v>40265.208333333336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9">
        <f t="shared" si="39"/>
        <v>950.57142857142856</v>
      </c>
      <c r="G588" t="s">
        <v>20</v>
      </c>
      <c r="H588">
        <v>130</v>
      </c>
      <c r="I588" t="s">
        <v>21</v>
      </c>
      <c r="J588" t="s">
        <v>22</v>
      </c>
      <c r="K588">
        <v>1289973600</v>
      </c>
      <c r="L588">
        <v>1291615200</v>
      </c>
      <c r="M588" t="b">
        <v>0</v>
      </c>
      <c r="N588" t="b">
        <v>0</v>
      </c>
      <c r="O588" t="s">
        <v>23</v>
      </c>
      <c r="P588">
        <f t="shared" si="36"/>
        <v>51.18</v>
      </c>
      <c r="Q588" t="s">
        <v>2035</v>
      </c>
      <c r="R588" t="s">
        <v>2036</v>
      </c>
      <c r="S588" s="6">
        <f t="shared" si="37"/>
        <v>40499.25</v>
      </c>
      <c r="T588" s="6">
        <f t="shared" si="38"/>
        <v>40518.25</v>
      </c>
    </row>
    <row r="589" spans="1:20" ht="31" x14ac:dyDescent="0.35">
      <c r="A589">
        <v>3</v>
      </c>
      <c r="B589" t="s">
        <v>29</v>
      </c>
      <c r="C589" s="3" t="s">
        <v>30</v>
      </c>
      <c r="D589">
        <v>4200</v>
      </c>
      <c r="E589">
        <v>2477</v>
      </c>
      <c r="F589" s="9">
        <f t="shared" si="39"/>
        <v>58.976190476190474</v>
      </c>
      <c r="G589" t="s">
        <v>14</v>
      </c>
      <c r="H589">
        <v>24</v>
      </c>
      <c r="I589" t="s">
        <v>21</v>
      </c>
      <c r="J589" t="s">
        <v>22</v>
      </c>
      <c r="K589">
        <v>1565499600</v>
      </c>
      <c r="L589">
        <v>1568955600</v>
      </c>
      <c r="M589" t="b">
        <v>0</v>
      </c>
      <c r="N589" t="b">
        <v>0</v>
      </c>
      <c r="O589" t="s">
        <v>23</v>
      </c>
      <c r="P589">
        <f t="shared" si="36"/>
        <v>103.21</v>
      </c>
      <c r="Q589" t="s">
        <v>2035</v>
      </c>
      <c r="R589" t="s">
        <v>2036</v>
      </c>
      <c r="S589" s="6">
        <f t="shared" si="37"/>
        <v>43688.208333333328</v>
      </c>
      <c r="T589" s="6">
        <f t="shared" si="38"/>
        <v>43728.208333333328</v>
      </c>
    </row>
    <row r="590" spans="1:20" x14ac:dyDescent="0.35">
      <c r="A590">
        <v>696</v>
      </c>
      <c r="B590" t="s">
        <v>1431</v>
      </c>
      <c r="C590" s="3" t="s">
        <v>1432</v>
      </c>
      <c r="D590">
        <v>164100</v>
      </c>
      <c r="E590">
        <v>96888</v>
      </c>
      <c r="F590" s="9">
        <f t="shared" si="39"/>
        <v>59.042047531992687</v>
      </c>
      <c r="G590" t="s">
        <v>14</v>
      </c>
      <c r="H590">
        <v>889</v>
      </c>
      <c r="I590" t="s">
        <v>21</v>
      </c>
      <c r="J590" t="s">
        <v>22</v>
      </c>
      <c r="K590">
        <v>1429506000</v>
      </c>
      <c r="L590">
        <v>1429592400</v>
      </c>
      <c r="M590" t="b">
        <v>0</v>
      </c>
      <c r="N590" t="b">
        <v>1</v>
      </c>
      <c r="O590" t="s">
        <v>33</v>
      </c>
      <c r="P590">
        <f t="shared" si="36"/>
        <v>108.99</v>
      </c>
      <c r="Q590" t="s">
        <v>2039</v>
      </c>
      <c r="R590" t="s">
        <v>2040</v>
      </c>
      <c r="S590" s="6">
        <f t="shared" si="37"/>
        <v>42114.208333333328</v>
      </c>
      <c r="T590" s="6">
        <f t="shared" si="38"/>
        <v>42115.208333333328</v>
      </c>
    </row>
    <row r="591" spans="1:20" x14ac:dyDescent="0.35">
      <c r="A591">
        <v>109</v>
      </c>
      <c r="B591" t="s">
        <v>267</v>
      </c>
      <c r="C591" s="3" t="s">
        <v>268</v>
      </c>
      <c r="D591">
        <v>5200</v>
      </c>
      <c r="E591">
        <v>3079</v>
      </c>
      <c r="F591" s="9">
        <f t="shared" si="39"/>
        <v>59.21153846153846</v>
      </c>
      <c r="G591" t="s">
        <v>14</v>
      </c>
      <c r="H591">
        <v>60</v>
      </c>
      <c r="I591" t="s">
        <v>21</v>
      </c>
      <c r="J591" t="s">
        <v>22</v>
      </c>
      <c r="K591">
        <v>1389506400</v>
      </c>
      <c r="L591">
        <v>1389679200</v>
      </c>
      <c r="M591" t="b">
        <v>0</v>
      </c>
      <c r="N591" t="b">
        <v>0</v>
      </c>
      <c r="O591" t="s">
        <v>269</v>
      </c>
      <c r="P591">
        <f t="shared" si="36"/>
        <v>51.32</v>
      </c>
      <c r="Q591" t="s">
        <v>2041</v>
      </c>
      <c r="R591" t="s">
        <v>2060</v>
      </c>
      <c r="S591" s="6">
        <f t="shared" si="37"/>
        <v>41651.25</v>
      </c>
      <c r="T591" s="6">
        <f t="shared" si="38"/>
        <v>41653.25</v>
      </c>
    </row>
    <row r="592" spans="1:20" ht="31" x14ac:dyDescent="0.35">
      <c r="A592">
        <v>953</v>
      </c>
      <c r="B592" t="s">
        <v>1936</v>
      </c>
      <c r="C592" s="3" t="s">
        <v>1937</v>
      </c>
      <c r="D592">
        <v>3300</v>
      </c>
      <c r="E592">
        <v>1980</v>
      </c>
      <c r="F592" s="9">
        <f t="shared" si="39"/>
        <v>60</v>
      </c>
      <c r="G592" t="s">
        <v>14</v>
      </c>
      <c r="H592">
        <v>21</v>
      </c>
      <c r="I592" t="s">
        <v>21</v>
      </c>
      <c r="J592" t="s">
        <v>22</v>
      </c>
      <c r="K592">
        <v>1450591200</v>
      </c>
      <c r="L592">
        <v>1453701600</v>
      </c>
      <c r="M592" t="b">
        <v>0</v>
      </c>
      <c r="N592" t="b">
        <v>1</v>
      </c>
      <c r="O592" t="s">
        <v>474</v>
      </c>
      <c r="P592">
        <f t="shared" si="36"/>
        <v>94.29</v>
      </c>
      <c r="Q592" t="s">
        <v>2041</v>
      </c>
      <c r="R592" t="s">
        <v>2063</v>
      </c>
      <c r="S592" s="6">
        <f t="shared" si="37"/>
        <v>42358.25</v>
      </c>
      <c r="T592" s="6">
        <f t="shared" si="38"/>
        <v>42394.25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9">
        <f t="shared" si="39"/>
        <v>1037.6666666666667</v>
      </c>
      <c r="G593" t="s">
        <v>20</v>
      </c>
      <c r="H593">
        <v>102</v>
      </c>
      <c r="I593" t="s">
        <v>21</v>
      </c>
      <c r="J593" t="s">
        <v>22</v>
      </c>
      <c r="K593">
        <v>1279083600</v>
      </c>
      <c r="L593">
        <v>1279947600</v>
      </c>
      <c r="M593" t="b">
        <v>0</v>
      </c>
      <c r="N593" t="b">
        <v>0</v>
      </c>
      <c r="O593" t="s">
        <v>89</v>
      </c>
      <c r="P593">
        <f t="shared" si="36"/>
        <v>61.04</v>
      </c>
      <c r="Q593" t="s">
        <v>2050</v>
      </c>
      <c r="R593" t="s">
        <v>2051</v>
      </c>
      <c r="S593" s="6">
        <f t="shared" si="37"/>
        <v>40373.208333333336</v>
      </c>
      <c r="T593" s="6">
        <f t="shared" si="38"/>
        <v>40383.208333333336</v>
      </c>
    </row>
    <row r="594" spans="1:20" ht="31" x14ac:dyDescent="0.35">
      <c r="A594">
        <v>970</v>
      </c>
      <c r="B594" t="s">
        <v>1969</v>
      </c>
      <c r="C594" s="3" t="s">
        <v>1970</v>
      </c>
      <c r="D594">
        <v>94900</v>
      </c>
      <c r="E594">
        <v>57659</v>
      </c>
      <c r="F594" s="9">
        <f t="shared" si="39"/>
        <v>60.757639620653322</v>
      </c>
      <c r="G594" t="s">
        <v>14</v>
      </c>
      <c r="H594">
        <v>594</v>
      </c>
      <c r="I594" t="s">
        <v>21</v>
      </c>
      <c r="J594" t="s">
        <v>22</v>
      </c>
      <c r="K594">
        <v>1304917200</v>
      </c>
      <c r="L594">
        <v>1305003600</v>
      </c>
      <c r="M594" t="b">
        <v>0</v>
      </c>
      <c r="N594" t="b">
        <v>0</v>
      </c>
      <c r="O594" t="s">
        <v>33</v>
      </c>
      <c r="P594">
        <f t="shared" si="36"/>
        <v>97.07</v>
      </c>
      <c r="Q594" t="s">
        <v>2039</v>
      </c>
      <c r="R594" t="s">
        <v>2040</v>
      </c>
      <c r="S594" s="6">
        <f t="shared" si="37"/>
        <v>40672.208333333336</v>
      </c>
      <c r="T594" s="6">
        <f t="shared" si="38"/>
        <v>40673.208333333336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9">
        <f t="shared" si="39"/>
        <v>154.84210526315789</v>
      </c>
      <c r="G595" t="s">
        <v>20</v>
      </c>
      <c r="H595">
        <v>4006</v>
      </c>
      <c r="I595" t="s">
        <v>21</v>
      </c>
      <c r="J595" t="s">
        <v>22</v>
      </c>
      <c r="K595">
        <v>1395810000</v>
      </c>
      <c r="L595">
        <v>1396933200</v>
      </c>
      <c r="M595" t="b">
        <v>0</v>
      </c>
      <c r="N595" t="b">
        <v>0</v>
      </c>
      <c r="O595" t="s">
        <v>71</v>
      </c>
      <c r="P595">
        <f t="shared" si="36"/>
        <v>47</v>
      </c>
      <c r="Q595" t="s">
        <v>2041</v>
      </c>
      <c r="R595" t="s">
        <v>2049</v>
      </c>
      <c r="S595" s="6">
        <f t="shared" si="37"/>
        <v>41724.208333333336</v>
      </c>
      <c r="T595" s="6">
        <f t="shared" si="38"/>
        <v>41737.208333333336</v>
      </c>
    </row>
    <row r="596" spans="1:20" x14ac:dyDescent="0.35">
      <c r="A596">
        <v>739</v>
      </c>
      <c r="B596" t="s">
        <v>1515</v>
      </c>
      <c r="C596" s="3" t="s">
        <v>1516</v>
      </c>
      <c r="D596">
        <v>10000</v>
      </c>
      <c r="E596">
        <v>6100</v>
      </c>
      <c r="F596" s="9">
        <f t="shared" si="39"/>
        <v>61</v>
      </c>
      <c r="G596" t="s">
        <v>14</v>
      </c>
      <c r="H596">
        <v>191</v>
      </c>
      <c r="I596" t="s">
        <v>21</v>
      </c>
      <c r="J596" t="s">
        <v>22</v>
      </c>
      <c r="K596">
        <v>1340946000</v>
      </c>
      <c r="L596">
        <v>1341032400</v>
      </c>
      <c r="M596" t="b">
        <v>0</v>
      </c>
      <c r="N596" t="b">
        <v>0</v>
      </c>
      <c r="O596" t="s">
        <v>60</v>
      </c>
      <c r="P596">
        <f t="shared" si="36"/>
        <v>31.94</v>
      </c>
      <c r="Q596" t="s">
        <v>2035</v>
      </c>
      <c r="R596" t="s">
        <v>2045</v>
      </c>
      <c r="S596" s="6">
        <f t="shared" si="37"/>
        <v>41089.208333333336</v>
      </c>
      <c r="T596" s="6">
        <f t="shared" si="38"/>
        <v>41090.208333333336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9">
        <f t="shared" si="39"/>
        <v>208.52773826458036</v>
      </c>
      <c r="G597" t="s">
        <v>20</v>
      </c>
      <c r="H597">
        <v>1629</v>
      </c>
      <c r="I597" t="s">
        <v>21</v>
      </c>
      <c r="J597" t="s">
        <v>22</v>
      </c>
      <c r="K597">
        <v>1268715600</v>
      </c>
      <c r="L597">
        <v>1270530000</v>
      </c>
      <c r="M597" t="b">
        <v>0</v>
      </c>
      <c r="N597" t="b">
        <v>1</v>
      </c>
      <c r="O597" t="s">
        <v>33</v>
      </c>
      <c r="P597">
        <f t="shared" si="36"/>
        <v>89.99</v>
      </c>
      <c r="Q597" t="s">
        <v>2039</v>
      </c>
      <c r="R597" t="s">
        <v>2040</v>
      </c>
      <c r="S597" s="6">
        <f t="shared" si="37"/>
        <v>40253.208333333336</v>
      </c>
      <c r="T597" s="6">
        <f t="shared" si="38"/>
        <v>40274.208333333336</v>
      </c>
    </row>
    <row r="598" spans="1:20" x14ac:dyDescent="0.35">
      <c r="A598">
        <v>181</v>
      </c>
      <c r="B598" t="s">
        <v>414</v>
      </c>
      <c r="C598" s="3" t="s">
        <v>415</v>
      </c>
      <c r="D598">
        <v>8600</v>
      </c>
      <c r="E598">
        <v>5315</v>
      </c>
      <c r="F598" s="9">
        <f t="shared" si="39"/>
        <v>61.802325581395351</v>
      </c>
      <c r="G598" t="s">
        <v>14</v>
      </c>
      <c r="H598">
        <v>136</v>
      </c>
      <c r="I598" t="s">
        <v>21</v>
      </c>
      <c r="J598" t="s">
        <v>22</v>
      </c>
      <c r="K598">
        <v>1507093200</v>
      </c>
      <c r="L598">
        <v>1508648400</v>
      </c>
      <c r="M598" t="b">
        <v>0</v>
      </c>
      <c r="N598" t="b">
        <v>0</v>
      </c>
      <c r="O598" t="s">
        <v>28</v>
      </c>
      <c r="P598">
        <f t="shared" si="36"/>
        <v>39.08</v>
      </c>
      <c r="Q598" t="s">
        <v>2037</v>
      </c>
      <c r="R598" t="s">
        <v>2038</v>
      </c>
      <c r="S598" s="6">
        <f t="shared" si="37"/>
        <v>43012.208333333328</v>
      </c>
      <c r="T598" s="6">
        <f t="shared" si="38"/>
        <v>43030.208333333328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9">
        <f t="shared" si="39"/>
        <v>201.59756097560975</v>
      </c>
      <c r="G599" t="s">
        <v>20</v>
      </c>
      <c r="H599">
        <v>2188</v>
      </c>
      <c r="I599" t="s">
        <v>21</v>
      </c>
      <c r="J599" t="s">
        <v>22</v>
      </c>
      <c r="K599">
        <v>1573970400</v>
      </c>
      <c r="L599">
        <v>1575525600</v>
      </c>
      <c r="M599" t="b">
        <v>0</v>
      </c>
      <c r="N599" t="b">
        <v>0</v>
      </c>
      <c r="O599" t="s">
        <v>33</v>
      </c>
      <c r="P599">
        <f t="shared" si="36"/>
        <v>68</v>
      </c>
      <c r="Q599" t="s">
        <v>2039</v>
      </c>
      <c r="R599" t="s">
        <v>2040</v>
      </c>
      <c r="S599" s="6">
        <f t="shared" si="37"/>
        <v>43786.25</v>
      </c>
      <c r="T599" s="6">
        <f t="shared" si="38"/>
        <v>43804.25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9">
        <f t="shared" si="39"/>
        <v>162.09032258064516</v>
      </c>
      <c r="G600" t="s">
        <v>20</v>
      </c>
      <c r="H600">
        <v>2409</v>
      </c>
      <c r="I600" t="s">
        <v>107</v>
      </c>
      <c r="J600" t="s">
        <v>108</v>
      </c>
      <c r="K600">
        <v>1276578000</v>
      </c>
      <c r="L600">
        <v>1279083600</v>
      </c>
      <c r="M600" t="b">
        <v>0</v>
      </c>
      <c r="N600" t="b">
        <v>0</v>
      </c>
      <c r="O600" t="s">
        <v>23</v>
      </c>
      <c r="P600">
        <f t="shared" si="36"/>
        <v>73</v>
      </c>
      <c r="Q600" t="s">
        <v>2035</v>
      </c>
      <c r="R600" t="s">
        <v>2036</v>
      </c>
      <c r="S600" s="6">
        <f t="shared" si="37"/>
        <v>40344.208333333336</v>
      </c>
      <c r="T600" s="6">
        <f t="shared" si="38"/>
        <v>40373.208333333336</v>
      </c>
    </row>
    <row r="601" spans="1:20" ht="31" x14ac:dyDescent="0.35">
      <c r="A601">
        <v>87</v>
      </c>
      <c r="B601" t="s">
        <v>223</v>
      </c>
      <c r="C601" s="3" t="s">
        <v>224</v>
      </c>
      <c r="D601">
        <v>198500</v>
      </c>
      <c r="E601">
        <v>123040</v>
      </c>
      <c r="F601" s="9">
        <f t="shared" si="39"/>
        <v>61.984886649874056</v>
      </c>
      <c r="G601" t="s">
        <v>14</v>
      </c>
      <c r="H601">
        <v>1482</v>
      </c>
      <c r="I601" t="s">
        <v>26</v>
      </c>
      <c r="J601" t="s">
        <v>27</v>
      </c>
      <c r="K601">
        <v>1299564000</v>
      </c>
      <c r="L601">
        <v>1300510800</v>
      </c>
      <c r="M601" t="b">
        <v>0</v>
      </c>
      <c r="N601" t="b">
        <v>1</v>
      </c>
      <c r="O601" t="s">
        <v>23</v>
      </c>
      <c r="P601">
        <f t="shared" si="36"/>
        <v>83.02</v>
      </c>
      <c r="Q601" t="s">
        <v>2035</v>
      </c>
      <c r="R601" t="s">
        <v>2036</v>
      </c>
      <c r="S601" s="6">
        <f t="shared" si="37"/>
        <v>40610.25</v>
      </c>
      <c r="T601" s="6">
        <f t="shared" si="38"/>
        <v>40621.208333333336</v>
      </c>
    </row>
    <row r="602" spans="1:20" x14ac:dyDescent="0.35">
      <c r="A602">
        <v>809</v>
      </c>
      <c r="B602" t="s">
        <v>1599</v>
      </c>
      <c r="C602" s="3" t="s">
        <v>1653</v>
      </c>
      <c r="D602">
        <v>140800</v>
      </c>
      <c r="E602">
        <v>88536</v>
      </c>
      <c r="F602" s="9">
        <f t="shared" si="39"/>
        <v>62.88068181818182</v>
      </c>
      <c r="G602" t="s">
        <v>14</v>
      </c>
      <c r="H602">
        <v>2108</v>
      </c>
      <c r="I602" t="s">
        <v>98</v>
      </c>
      <c r="J602" t="s">
        <v>99</v>
      </c>
      <c r="K602">
        <v>1344920400</v>
      </c>
      <c r="L602">
        <v>1345006800</v>
      </c>
      <c r="M602" t="b">
        <v>0</v>
      </c>
      <c r="N602" t="b">
        <v>0</v>
      </c>
      <c r="O602" t="s">
        <v>42</v>
      </c>
      <c r="P602">
        <f t="shared" si="36"/>
        <v>42</v>
      </c>
      <c r="Q602" t="s">
        <v>2041</v>
      </c>
      <c r="R602" t="s">
        <v>2042</v>
      </c>
      <c r="S602" s="6">
        <f t="shared" si="37"/>
        <v>41135.208333333336</v>
      </c>
      <c r="T602" s="6">
        <f t="shared" si="38"/>
        <v>41136.208333333336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9">
        <f t="shared" si="39"/>
        <v>206.63492063492063</v>
      </c>
      <c r="G603" t="s">
        <v>20</v>
      </c>
      <c r="H603">
        <v>194</v>
      </c>
      <c r="I603" t="s">
        <v>21</v>
      </c>
      <c r="J603" t="s">
        <v>22</v>
      </c>
      <c r="K603">
        <v>1401426000</v>
      </c>
      <c r="L603">
        <v>1402894800</v>
      </c>
      <c r="M603" t="b">
        <v>1</v>
      </c>
      <c r="N603" t="b">
        <v>0</v>
      </c>
      <c r="O603" t="s">
        <v>65</v>
      </c>
      <c r="P603">
        <f t="shared" si="36"/>
        <v>67.099999999999994</v>
      </c>
      <c r="Q603" t="s">
        <v>2037</v>
      </c>
      <c r="R603" t="s">
        <v>2046</v>
      </c>
      <c r="S603" s="6">
        <f t="shared" si="37"/>
        <v>41789.208333333336</v>
      </c>
      <c r="T603" s="6">
        <f t="shared" si="38"/>
        <v>41806.208333333336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9">
        <f t="shared" si="39"/>
        <v>128.23628691983123</v>
      </c>
      <c r="G604" t="s">
        <v>20</v>
      </c>
      <c r="H604">
        <v>1140</v>
      </c>
      <c r="I604" t="s">
        <v>21</v>
      </c>
      <c r="J604" t="s">
        <v>22</v>
      </c>
      <c r="K604">
        <v>1433480400</v>
      </c>
      <c r="L604">
        <v>1434430800</v>
      </c>
      <c r="M604" t="b">
        <v>0</v>
      </c>
      <c r="N604" t="b">
        <v>0</v>
      </c>
      <c r="O604" t="s">
        <v>33</v>
      </c>
      <c r="P604">
        <f t="shared" si="36"/>
        <v>79.98</v>
      </c>
      <c r="Q604" t="s">
        <v>2039</v>
      </c>
      <c r="R604" t="s">
        <v>2040</v>
      </c>
      <c r="S604" s="6">
        <f t="shared" si="37"/>
        <v>42160.208333333328</v>
      </c>
      <c r="T604" s="6">
        <f t="shared" si="38"/>
        <v>42171.208333333328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9">
        <f t="shared" si="39"/>
        <v>119.66037735849056</v>
      </c>
      <c r="G605" t="s">
        <v>20</v>
      </c>
      <c r="H605">
        <v>102</v>
      </c>
      <c r="I605" t="s">
        <v>21</v>
      </c>
      <c r="J605" t="s">
        <v>22</v>
      </c>
      <c r="K605">
        <v>1555563600</v>
      </c>
      <c r="L605">
        <v>1557896400</v>
      </c>
      <c r="M605" t="b">
        <v>0</v>
      </c>
      <c r="N605" t="b">
        <v>0</v>
      </c>
      <c r="O605" t="s">
        <v>33</v>
      </c>
      <c r="P605">
        <f t="shared" si="36"/>
        <v>62.18</v>
      </c>
      <c r="Q605" t="s">
        <v>2039</v>
      </c>
      <c r="R605" t="s">
        <v>2040</v>
      </c>
      <c r="S605" s="6">
        <f t="shared" si="37"/>
        <v>43573.208333333328</v>
      </c>
      <c r="T605" s="6">
        <f t="shared" si="38"/>
        <v>43600.208333333328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9">
        <f t="shared" si="39"/>
        <v>170.73055242390078</v>
      </c>
      <c r="G606" t="s">
        <v>20</v>
      </c>
      <c r="H606">
        <v>2857</v>
      </c>
      <c r="I606" t="s">
        <v>21</v>
      </c>
      <c r="J606" t="s">
        <v>22</v>
      </c>
      <c r="K606">
        <v>1295676000</v>
      </c>
      <c r="L606">
        <v>1297490400</v>
      </c>
      <c r="M606" t="b">
        <v>0</v>
      </c>
      <c r="N606" t="b">
        <v>0</v>
      </c>
      <c r="O606" t="s">
        <v>33</v>
      </c>
      <c r="P606">
        <f t="shared" si="36"/>
        <v>53.01</v>
      </c>
      <c r="Q606" t="s">
        <v>2039</v>
      </c>
      <c r="R606" t="s">
        <v>2040</v>
      </c>
      <c r="S606" s="6">
        <f t="shared" si="37"/>
        <v>40565.25</v>
      </c>
      <c r="T606" s="6">
        <f t="shared" si="38"/>
        <v>40586.25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9">
        <f t="shared" si="39"/>
        <v>187.21212121212122</v>
      </c>
      <c r="G607" t="s">
        <v>20</v>
      </c>
      <c r="H607">
        <v>107</v>
      </c>
      <c r="I607" t="s">
        <v>21</v>
      </c>
      <c r="J607" t="s">
        <v>22</v>
      </c>
      <c r="K607">
        <v>1443848400</v>
      </c>
      <c r="L607">
        <v>1447394400</v>
      </c>
      <c r="M607" t="b">
        <v>0</v>
      </c>
      <c r="N607" t="b">
        <v>0</v>
      </c>
      <c r="O607" t="s">
        <v>68</v>
      </c>
      <c r="P607">
        <f t="shared" si="36"/>
        <v>57.74</v>
      </c>
      <c r="Q607" t="s">
        <v>2047</v>
      </c>
      <c r="R607" t="s">
        <v>2048</v>
      </c>
      <c r="S607" s="6">
        <f t="shared" si="37"/>
        <v>42280.208333333328</v>
      </c>
      <c r="T607" s="6">
        <f t="shared" si="38"/>
        <v>42321.25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9">
        <f t="shared" si="39"/>
        <v>188.38235294117646</v>
      </c>
      <c r="G608" t="s">
        <v>20</v>
      </c>
      <c r="H608">
        <v>160</v>
      </c>
      <c r="I608" t="s">
        <v>40</v>
      </c>
      <c r="J608" t="s">
        <v>41</v>
      </c>
      <c r="K608">
        <v>1457330400</v>
      </c>
      <c r="L608">
        <v>1458277200</v>
      </c>
      <c r="M608" t="b">
        <v>0</v>
      </c>
      <c r="N608" t="b">
        <v>0</v>
      </c>
      <c r="O608" t="s">
        <v>23</v>
      </c>
      <c r="P608">
        <f t="shared" si="36"/>
        <v>40.03</v>
      </c>
      <c r="Q608" t="s">
        <v>2035</v>
      </c>
      <c r="R608" t="s">
        <v>2036</v>
      </c>
      <c r="S608" s="6">
        <f t="shared" si="37"/>
        <v>42436.25</v>
      </c>
      <c r="T608" s="6">
        <f t="shared" si="38"/>
        <v>42447.208333333328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9">
        <f t="shared" si="39"/>
        <v>131.29869186046511</v>
      </c>
      <c r="G609" t="s">
        <v>20</v>
      </c>
      <c r="H609">
        <v>2230</v>
      </c>
      <c r="I609" t="s">
        <v>21</v>
      </c>
      <c r="J609" t="s">
        <v>22</v>
      </c>
      <c r="K609">
        <v>1395550800</v>
      </c>
      <c r="L609">
        <v>1395723600</v>
      </c>
      <c r="M609" t="b">
        <v>0</v>
      </c>
      <c r="N609" t="b">
        <v>0</v>
      </c>
      <c r="O609" t="s">
        <v>17</v>
      </c>
      <c r="P609">
        <f t="shared" si="36"/>
        <v>81.02</v>
      </c>
      <c r="Q609" t="s">
        <v>2033</v>
      </c>
      <c r="R609" t="s">
        <v>2034</v>
      </c>
      <c r="S609" s="6">
        <f t="shared" si="37"/>
        <v>41721.208333333336</v>
      </c>
      <c r="T609" s="6">
        <f t="shared" si="38"/>
        <v>41723.208333333336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9">
        <f t="shared" si="39"/>
        <v>283.97435897435895</v>
      </c>
      <c r="G610" t="s">
        <v>20</v>
      </c>
      <c r="H610">
        <v>316</v>
      </c>
      <c r="I610" t="s">
        <v>21</v>
      </c>
      <c r="J610" t="s">
        <v>22</v>
      </c>
      <c r="K610">
        <v>1551852000</v>
      </c>
      <c r="L610">
        <v>1552197600</v>
      </c>
      <c r="M610" t="b">
        <v>0</v>
      </c>
      <c r="N610" t="b">
        <v>1</v>
      </c>
      <c r="O610" t="s">
        <v>159</v>
      </c>
      <c r="P610">
        <f t="shared" si="36"/>
        <v>35.049999999999997</v>
      </c>
      <c r="Q610" t="s">
        <v>2035</v>
      </c>
      <c r="R610" t="s">
        <v>2058</v>
      </c>
      <c r="S610" s="6">
        <f t="shared" si="37"/>
        <v>43530.25</v>
      </c>
      <c r="T610" s="6">
        <f t="shared" si="38"/>
        <v>43534.25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9">
        <f t="shared" si="39"/>
        <v>120.42</v>
      </c>
      <c r="G611" t="s">
        <v>20</v>
      </c>
      <c r="H611">
        <v>117</v>
      </c>
      <c r="I611" t="s">
        <v>21</v>
      </c>
      <c r="J611" t="s">
        <v>22</v>
      </c>
      <c r="K611">
        <v>1547618400</v>
      </c>
      <c r="L611">
        <v>1549087200</v>
      </c>
      <c r="M611" t="b">
        <v>0</v>
      </c>
      <c r="N611" t="b">
        <v>0</v>
      </c>
      <c r="O611" t="s">
        <v>474</v>
      </c>
      <c r="P611">
        <f t="shared" si="36"/>
        <v>102.92</v>
      </c>
      <c r="Q611" t="s">
        <v>2041</v>
      </c>
      <c r="R611" t="s">
        <v>2063</v>
      </c>
      <c r="S611" s="6">
        <f t="shared" si="37"/>
        <v>43481.25</v>
      </c>
      <c r="T611" s="6">
        <f t="shared" si="38"/>
        <v>43498.25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9">
        <f t="shared" si="39"/>
        <v>419.05607476635515</v>
      </c>
      <c r="G612" t="s">
        <v>20</v>
      </c>
      <c r="H612">
        <v>6406</v>
      </c>
      <c r="I612" t="s">
        <v>21</v>
      </c>
      <c r="J612" t="s">
        <v>22</v>
      </c>
      <c r="K612">
        <v>1355637600</v>
      </c>
      <c r="L612">
        <v>1356847200</v>
      </c>
      <c r="M612" t="b">
        <v>0</v>
      </c>
      <c r="N612" t="b">
        <v>0</v>
      </c>
      <c r="O612" t="s">
        <v>33</v>
      </c>
      <c r="P612">
        <f t="shared" si="36"/>
        <v>28</v>
      </c>
      <c r="Q612" t="s">
        <v>2039</v>
      </c>
      <c r="R612" t="s">
        <v>2040</v>
      </c>
      <c r="S612" s="6">
        <f t="shared" si="37"/>
        <v>41259.25</v>
      </c>
      <c r="T612" s="6">
        <f t="shared" si="38"/>
        <v>41273.25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9">
        <f t="shared" si="39"/>
        <v>13.853658536585366</v>
      </c>
      <c r="G613" t="s">
        <v>74</v>
      </c>
      <c r="H613">
        <v>15</v>
      </c>
      <c r="I613" t="s">
        <v>21</v>
      </c>
      <c r="J613" t="s">
        <v>22</v>
      </c>
      <c r="K613">
        <v>1374728400</v>
      </c>
      <c r="L613">
        <v>1375765200</v>
      </c>
      <c r="M613" t="b">
        <v>0</v>
      </c>
      <c r="N613" t="b">
        <v>0</v>
      </c>
      <c r="O613" t="s">
        <v>33</v>
      </c>
      <c r="P613">
        <f t="shared" si="36"/>
        <v>75.73</v>
      </c>
      <c r="Q613" t="s">
        <v>2039</v>
      </c>
      <c r="R613" t="s">
        <v>2040</v>
      </c>
      <c r="S613" s="6">
        <f t="shared" si="37"/>
        <v>41480.208333333336</v>
      </c>
      <c r="T613" s="6">
        <f t="shared" si="38"/>
        <v>41492.208333333336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9">
        <f t="shared" si="39"/>
        <v>139.43548387096774</v>
      </c>
      <c r="G614" t="s">
        <v>20</v>
      </c>
      <c r="H614">
        <v>192</v>
      </c>
      <c r="I614" t="s">
        <v>21</v>
      </c>
      <c r="J614" t="s">
        <v>22</v>
      </c>
      <c r="K614">
        <v>1287810000</v>
      </c>
      <c r="L614">
        <v>1289800800</v>
      </c>
      <c r="M614" t="b">
        <v>0</v>
      </c>
      <c r="N614" t="b">
        <v>0</v>
      </c>
      <c r="O614" t="s">
        <v>50</v>
      </c>
      <c r="P614">
        <f t="shared" si="36"/>
        <v>45.03</v>
      </c>
      <c r="Q614" t="s">
        <v>2035</v>
      </c>
      <c r="R614" t="s">
        <v>2043</v>
      </c>
      <c r="S614" s="6">
        <f t="shared" si="37"/>
        <v>40474.208333333336</v>
      </c>
      <c r="T614" s="6">
        <f t="shared" si="38"/>
        <v>40497.25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9">
        <f t="shared" si="39"/>
        <v>174</v>
      </c>
      <c r="G615" t="s">
        <v>20</v>
      </c>
      <c r="H615">
        <v>26</v>
      </c>
      <c r="I615" t="s">
        <v>15</v>
      </c>
      <c r="J615" t="s">
        <v>16</v>
      </c>
      <c r="K615">
        <v>1503723600</v>
      </c>
      <c r="L615">
        <v>1504501200</v>
      </c>
      <c r="M615" t="b">
        <v>0</v>
      </c>
      <c r="N615" t="b">
        <v>0</v>
      </c>
      <c r="O615" t="s">
        <v>33</v>
      </c>
      <c r="P615">
        <f t="shared" si="36"/>
        <v>73.62</v>
      </c>
      <c r="Q615" t="s">
        <v>2039</v>
      </c>
      <c r="R615" t="s">
        <v>2040</v>
      </c>
      <c r="S615" s="6">
        <f t="shared" si="37"/>
        <v>42973.208333333328</v>
      </c>
      <c r="T615" s="6">
        <f t="shared" si="38"/>
        <v>42982.208333333328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9">
        <f t="shared" si="39"/>
        <v>155.49056603773585</v>
      </c>
      <c r="G616" t="s">
        <v>20</v>
      </c>
      <c r="H616">
        <v>723</v>
      </c>
      <c r="I616" t="s">
        <v>21</v>
      </c>
      <c r="J616" t="s">
        <v>22</v>
      </c>
      <c r="K616">
        <v>1484114400</v>
      </c>
      <c r="L616">
        <v>1485669600</v>
      </c>
      <c r="M616" t="b">
        <v>0</v>
      </c>
      <c r="N616" t="b">
        <v>0</v>
      </c>
      <c r="O616" t="s">
        <v>33</v>
      </c>
      <c r="P616">
        <f t="shared" si="36"/>
        <v>56.99</v>
      </c>
      <c r="Q616" t="s">
        <v>2039</v>
      </c>
      <c r="R616" t="s">
        <v>2040</v>
      </c>
      <c r="S616" s="6">
        <f t="shared" si="37"/>
        <v>42746.25</v>
      </c>
      <c r="T616" s="6">
        <f t="shared" si="38"/>
        <v>42764.25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9">
        <f t="shared" si="39"/>
        <v>170.4470588235294</v>
      </c>
      <c r="G617" t="s">
        <v>20</v>
      </c>
      <c r="H617">
        <v>170</v>
      </c>
      <c r="I617" t="s">
        <v>107</v>
      </c>
      <c r="J617" t="s">
        <v>108</v>
      </c>
      <c r="K617">
        <v>1461906000</v>
      </c>
      <c r="L617">
        <v>1462770000</v>
      </c>
      <c r="M617" t="b">
        <v>0</v>
      </c>
      <c r="N617" t="b">
        <v>0</v>
      </c>
      <c r="O617" t="s">
        <v>33</v>
      </c>
      <c r="P617">
        <f t="shared" si="36"/>
        <v>85.22</v>
      </c>
      <c r="Q617" t="s">
        <v>2039</v>
      </c>
      <c r="R617" t="s">
        <v>2040</v>
      </c>
      <c r="S617" s="6">
        <f t="shared" si="37"/>
        <v>42489.208333333328</v>
      </c>
      <c r="T617" s="6">
        <f t="shared" si="38"/>
        <v>42499.208333333328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9">
        <f t="shared" si="39"/>
        <v>189.515625</v>
      </c>
      <c r="G618" t="s">
        <v>20</v>
      </c>
      <c r="H618">
        <v>238</v>
      </c>
      <c r="I618" t="s">
        <v>40</v>
      </c>
      <c r="J618" t="s">
        <v>41</v>
      </c>
      <c r="K618">
        <v>1379653200</v>
      </c>
      <c r="L618">
        <v>1379739600</v>
      </c>
      <c r="M618" t="b">
        <v>0</v>
      </c>
      <c r="N618" t="b">
        <v>1</v>
      </c>
      <c r="O618" t="s">
        <v>60</v>
      </c>
      <c r="P618">
        <f t="shared" si="36"/>
        <v>50.96</v>
      </c>
      <c r="Q618" t="s">
        <v>2035</v>
      </c>
      <c r="R618" t="s">
        <v>2045</v>
      </c>
      <c r="S618" s="6">
        <f t="shared" si="37"/>
        <v>41537.208333333336</v>
      </c>
      <c r="T618" s="6">
        <f t="shared" si="38"/>
        <v>41538.208333333336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9">
        <f t="shared" si="39"/>
        <v>249.71428571428572</v>
      </c>
      <c r="G619" t="s">
        <v>20</v>
      </c>
      <c r="H619">
        <v>55</v>
      </c>
      <c r="I619" t="s">
        <v>21</v>
      </c>
      <c r="J619" t="s">
        <v>22</v>
      </c>
      <c r="K619">
        <v>1401858000</v>
      </c>
      <c r="L619">
        <v>1402722000</v>
      </c>
      <c r="M619" t="b">
        <v>0</v>
      </c>
      <c r="N619" t="b">
        <v>0</v>
      </c>
      <c r="O619" t="s">
        <v>33</v>
      </c>
      <c r="P619">
        <f t="shared" si="36"/>
        <v>63.56</v>
      </c>
      <c r="Q619" t="s">
        <v>2039</v>
      </c>
      <c r="R619" t="s">
        <v>2040</v>
      </c>
      <c r="S619" s="6">
        <f t="shared" si="37"/>
        <v>41794.208333333336</v>
      </c>
      <c r="T619" s="6">
        <f t="shared" si="38"/>
        <v>41804.208333333336</v>
      </c>
    </row>
    <row r="620" spans="1:20" x14ac:dyDescent="0.35">
      <c r="A620">
        <v>575</v>
      </c>
      <c r="B620" t="s">
        <v>1194</v>
      </c>
      <c r="C620" s="3" t="s">
        <v>1195</v>
      </c>
      <c r="D620">
        <v>83300</v>
      </c>
      <c r="E620">
        <v>52421</v>
      </c>
      <c r="F620" s="9">
        <f t="shared" si="39"/>
        <v>62.930372148859547</v>
      </c>
      <c r="G620" t="s">
        <v>14</v>
      </c>
      <c r="H620">
        <v>558</v>
      </c>
      <c r="I620" t="s">
        <v>21</v>
      </c>
      <c r="J620" t="s">
        <v>22</v>
      </c>
      <c r="K620">
        <v>1400562000</v>
      </c>
      <c r="L620">
        <v>1400821200</v>
      </c>
      <c r="M620" t="b">
        <v>0</v>
      </c>
      <c r="N620" t="b">
        <v>1</v>
      </c>
      <c r="O620" t="s">
        <v>33</v>
      </c>
      <c r="P620">
        <f t="shared" si="36"/>
        <v>93.94</v>
      </c>
      <c r="Q620" t="s">
        <v>2039</v>
      </c>
      <c r="R620" t="s">
        <v>2040</v>
      </c>
      <c r="S620" s="6">
        <f t="shared" si="37"/>
        <v>41779.208333333336</v>
      </c>
      <c r="T620" s="6">
        <f t="shared" si="38"/>
        <v>41782.208333333336</v>
      </c>
    </row>
    <row r="621" spans="1:20" x14ac:dyDescent="0.35">
      <c r="A621">
        <v>196</v>
      </c>
      <c r="B621" t="s">
        <v>444</v>
      </c>
      <c r="C621" s="3" t="s">
        <v>445</v>
      </c>
      <c r="D621">
        <v>8200</v>
      </c>
      <c r="E621">
        <v>5178</v>
      </c>
      <c r="F621" s="9">
        <f t="shared" si="39"/>
        <v>63.146341463414636</v>
      </c>
      <c r="G621" t="s">
        <v>14</v>
      </c>
      <c r="H621">
        <v>100</v>
      </c>
      <c r="I621" t="s">
        <v>36</v>
      </c>
      <c r="J621" t="s">
        <v>37</v>
      </c>
      <c r="K621">
        <v>1472878800</v>
      </c>
      <c r="L621">
        <v>1474520400</v>
      </c>
      <c r="M621" t="b">
        <v>0</v>
      </c>
      <c r="N621" t="b">
        <v>0</v>
      </c>
      <c r="O621" t="s">
        <v>65</v>
      </c>
      <c r="P621">
        <f t="shared" si="36"/>
        <v>51.78</v>
      </c>
      <c r="Q621" t="s">
        <v>2037</v>
      </c>
      <c r="R621" t="s">
        <v>2046</v>
      </c>
      <c r="S621" s="6">
        <f t="shared" si="37"/>
        <v>42616.208333333328</v>
      </c>
      <c r="T621" s="6">
        <f t="shared" si="38"/>
        <v>42635.208333333328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9">
        <f t="shared" si="39"/>
        <v>268.02325581395348</v>
      </c>
      <c r="G622" t="s">
        <v>20</v>
      </c>
      <c r="H622">
        <v>128</v>
      </c>
      <c r="I622" t="s">
        <v>26</v>
      </c>
      <c r="J622" t="s">
        <v>27</v>
      </c>
      <c r="K622">
        <v>1467954000</v>
      </c>
      <c r="L622">
        <v>1468299600</v>
      </c>
      <c r="M622" t="b">
        <v>0</v>
      </c>
      <c r="N622" t="b">
        <v>0</v>
      </c>
      <c r="O622" t="s">
        <v>122</v>
      </c>
      <c r="P622">
        <f t="shared" si="36"/>
        <v>90.04</v>
      </c>
      <c r="Q622" t="s">
        <v>2054</v>
      </c>
      <c r="R622" t="s">
        <v>2055</v>
      </c>
      <c r="S622" s="6">
        <f t="shared" si="37"/>
        <v>42559.208333333328</v>
      </c>
      <c r="T622" s="6">
        <f t="shared" si="38"/>
        <v>42563.208333333328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9">
        <f t="shared" si="39"/>
        <v>619.80078125</v>
      </c>
      <c r="G623" t="s">
        <v>20</v>
      </c>
      <c r="H623">
        <v>2144</v>
      </c>
      <c r="I623" t="s">
        <v>21</v>
      </c>
      <c r="J623" t="s">
        <v>22</v>
      </c>
      <c r="K623">
        <v>1473742800</v>
      </c>
      <c r="L623">
        <v>1474174800</v>
      </c>
      <c r="M623" t="b">
        <v>0</v>
      </c>
      <c r="N623" t="b">
        <v>0</v>
      </c>
      <c r="O623" t="s">
        <v>33</v>
      </c>
      <c r="P623">
        <f t="shared" si="36"/>
        <v>74.010000000000005</v>
      </c>
      <c r="Q623" t="s">
        <v>2039</v>
      </c>
      <c r="R623" t="s">
        <v>2040</v>
      </c>
      <c r="S623" s="6">
        <f t="shared" si="37"/>
        <v>42626.208333333328</v>
      </c>
      <c r="T623" s="6">
        <f t="shared" si="38"/>
        <v>42631.208333333328</v>
      </c>
    </row>
    <row r="624" spans="1:20" ht="31" x14ac:dyDescent="0.35">
      <c r="A624">
        <v>452</v>
      </c>
      <c r="B624" t="s">
        <v>952</v>
      </c>
      <c r="C624" s="3" t="s">
        <v>953</v>
      </c>
      <c r="D624">
        <v>4800</v>
      </c>
      <c r="E624">
        <v>3045</v>
      </c>
      <c r="F624" s="9">
        <f t="shared" si="39"/>
        <v>63.4375</v>
      </c>
      <c r="G624" t="s">
        <v>14</v>
      </c>
      <c r="H624">
        <v>31</v>
      </c>
      <c r="I624" t="s">
        <v>21</v>
      </c>
      <c r="J624" t="s">
        <v>22</v>
      </c>
      <c r="K624">
        <v>1278392400</v>
      </c>
      <c r="L624">
        <v>1278478800</v>
      </c>
      <c r="M624" t="b">
        <v>0</v>
      </c>
      <c r="N624" t="b">
        <v>0</v>
      </c>
      <c r="O624" t="s">
        <v>53</v>
      </c>
      <c r="P624">
        <f t="shared" si="36"/>
        <v>98.23</v>
      </c>
      <c r="Q624" t="s">
        <v>2041</v>
      </c>
      <c r="R624" t="s">
        <v>2044</v>
      </c>
      <c r="S624" s="6">
        <f t="shared" si="37"/>
        <v>40365.208333333336</v>
      </c>
      <c r="T624" s="6">
        <f t="shared" si="38"/>
        <v>40366.208333333336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9">
        <f t="shared" si="39"/>
        <v>159.92152704135736</v>
      </c>
      <c r="G625" t="s">
        <v>20</v>
      </c>
      <c r="H625">
        <v>2693</v>
      </c>
      <c r="I625" t="s">
        <v>40</v>
      </c>
      <c r="J625" t="s">
        <v>41</v>
      </c>
      <c r="K625">
        <v>1437022800</v>
      </c>
      <c r="L625">
        <v>1437454800</v>
      </c>
      <c r="M625" t="b">
        <v>0</v>
      </c>
      <c r="N625" t="b">
        <v>0</v>
      </c>
      <c r="O625" t="s">
        <v>33</v>
      </c>
      <c r="P625">
        <f t="shared" si="36"/>
        <v>56</v>
      </c>
      <c r="Q625" t="s">
        <v>2039</v>
      </c>
      <c r="R625" t="s">
        <v>2040</v>
      </c>
      <c r="S625" s="6">
        <f t="shared" si="37"/>
        <v>42201.208333333328</v>
      </c>
      <c r="T625" s="6">
        <f t="shared" si="38"/>
        <v>42206.208333333328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9">
        <f t="shared" si="39"/>
        <v>279.39215686274508</v>
      </c>
      <c r="G626" t="s">
        <v>20</v>
      </c>
      <c r="H626">
        <v>432</v>
      </c>
      <c r="I626" t="s">
        <v>21</v>
      </c>
      <c r="J626" t="s">
        <v>22</v>
      </c>
      <c r="K626">
        <v>1422165600</v>
      </c>
      <c r="L626">
        <v>1422684000</v>
      </c>
      <c r="M626" t="b">
        <v>0</v>
      </c>
      <c r="N626" t="b">
        <v>0</v>
      </c>
      <c r="O626" t="s">
        <v>122</v>
      </c>
      <c r="P626">
        <f t="shared" si="36"/>
        <v>32.979999999999997</v>
      </c>
      <c r="Q626" t="s">
        <v>2054</v>
      </c>
      <c r="R626" t="s">
        <v>2055</v>
      </c>
      <c r="S626" s="6">
        <f t="shared" si="37"/>
        <v>42029.25</v>
      </c>
      <c r="T626" s="6">
        <f t="shared" si="38"/>
        <v>42035.25</v>
      </c>
    </row>
    <row r="627" spans="1:20" ht="31" x14ac:dyDescent="0.35">
      <c r="A627">
        <v>382</v>
      </c>
      <c r="B627" t="s">
        <v>816</v>
      </c>
      <c r="C627" s="3" t="s">
        <v>817</v>
      </c>
      <c r="D627">
        <v>9100</v>
      </c>
      <c r="E627">
        <v>5803</v>
      </c>
      <c r="F627" s="9">
        <f t="shared" si="39"/>
        <v>63.769230769230766</v>
      </c>
      <c r="G627" t="s">
        <v>14</v>
      </c>
      <c r="H627">
        <v>67</v>
      </c>
      <c r="I627" t="s">
        <v>21</v>
      </c>
      <c r="J627" t="s">
        <v>22</v>
      </c>
      <c r="K627">
        <v>1508130000</v>
      </c>
      <c r="L627">
        <v>1509771600</v>
      </c>
      <c r="M627" t="b">
        <v>0</v>
      </c>
      <c r="N627" t="b">
        <v>0</v>
      </c>
      <c r="O627" t="s">
        <v>122</v>
      </c>
      <c r="P627">
        <f t="shared" si="36"/>
        <v>86.61</v>
      </c>
      <c r="Q627" t="s">
        <v>2054</v>
      </c>
      <c r="R627" t="s">
        <v>2055</v>
      </c>
      <c r="S627" s="6">
        <f t="shared" si="37"/>
        <v>43024.208333333328</v>
      </c>
      <c r="T627" s="6">
        <f t="shared" si="38"/>
        <v>43043.208333333328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9">
        <f t="shared" si="39"/>
        <v>206.328125</v>
      </c>
      <c r="G628" t="s">
        <v>20</v>
      </c>
      <c r="H628">
        <v>189</v>
      </c>
      <c r="I628" t="s">
        <v>21</v>
      </c>
      <c r="J628" t="s">
        <v>22</v>
      </c>
      <c r="K628">
        <v>1285650000</v>
      </c>
      <c r="L628">
        <v>1286427600</v>
      </c>
      <c r="M628" t="b">
        <v>0</v>
      </c>
      <c r="N628" t="b">
        <v>1</v>
      </c>
      <c r="O628" t="s">
        <v>33</v>
      </c>
      <c r="P628">
        <f t="shared" si="36"/>
        <v>69.87</v>
      </c>
      <c r="Q628" t="s">
        <v>2039</v>
      </c>
      <c r="R628" t="s">
        <v>2040</v>
      </c>
      <c r="S628" s="6">
        <f t="shared" si="37"/>
        <v>40449.208333333336</v>
      </c>
      <c r="T628" s="6">
        <f t="shared" si="38"/>
        <v>40458.208333333336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9">
        <f t="shared" si="39"/>
        <v>694.25</v>
      </c>
      <c r="G629" t="s">
        <v>20</v>
      </c>
      <c r="H629">
        <v>154</v>
      </c>
      <c r="I629" t="s">
        <v>40</v>
      </c>
      <c r="J629" t="s">
        <v>41</v>
      </c>
      <c r="K629">
        <v>1276664400</v>
      </c>
      <c r="L629">
        <v>1278738000</v>
      </c>
      <c r="M629" t="b">
        <v>1</v>
      </c>
      <c r="N629" t="b">
        <v>0</v>
      </c>
      <c r="O629" t="s">
        <v>17</v>
      </c>
      <c r="P629">
        <f t="shared" si="36"/>
        <v>72.13</v>
      </c>
      <c r="Q629" t="s">
        <v>2033</v>
      </c>
      <c r="R629" t="s">
        <v>2034</v>
      </c>
      <c r="S629" s="6">
        <f t="shared" si="37"/>
        <v>40345.208333333336</v>
      </c>
      <c r="T629" s="6">
        <f t="shared" si="38"/>
        <v>40369.208333333336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9">
        <f t="shared" si="39"/>
        <v>151.78947368421052</v>
      </c>
      <c r="G630" t="s">
        <v>20</v>
      </c>
      <c r="H630">
        <v>96</v>
      </c>
      <c r="I630" t="s">
        <v>21</v>
      </c>
      <c r="J630" t="s">
        <v>22</v>
      </c>
      <c r="K630">
        <v>1286168400</v>
      </c>
      <c r="L630">
        <v>1286427600</v>
      </c>
      <c r="M630" t="b">
        <v>0</v>
      </c>
      <c r="N630" t="b">
        <v>0</v>
      </c>
      <c r="O630" t="s">
        <v>60</v>
      </c>
      <c r="P630">
        <f t="shared" si="36"/>
        <v>30.04</v>
      </c>
      <c r="Q630" t="s">
        <v>2035</v>
      </c>
      <c r="R630" t="s">
        <v>2045</v>
      </c>
      <c r="S630" s="6">
        <f t="shared" si="37"/>
        <v>40455.208333333336</v>
      </c>
      <c r="T630" s="6">
        <f t="shared" si="38"/>
        <v>40458.208333333336</v>
      </c>
    </row>
    <row r="631" spans="1:20" x14ac:dyDescent="0.35">
      <c r="A631">
        <v>399</v>
      </c>
      <c r="B631" t="s">
        <v>849</v>
      </c>
      <c r="C631" s="3" t="s">
        <v>850</v>
      </c>
      <c r="D631">
        <v>97300</v>
      </c>
      <c r="E631">
        <v>62127</v>
      </c>
      <c r="F631" s="9">
        <f t="shared" si="39"/>
        <v>63.850976361767728</v>
      </c>
      <c r="G631" t="s">
        <v>14</v>
      </c>
      <c r="H631">
        <v>941</v>
      </c>
      <c r="I631" t="s">
        <v>21</v>
      </c>
      <c r="J631" t="s">
        <v>22</v>
      </c>
      <c r="K631">
        <v>1296626400</v>
      </c>
      <c r="L631">
        <v>1297231200</v>
      </c>
      <c r="M631" t="b">
        <v>0</v>
      </c>
      <c r="N631" t="b">
        <v>0</v>
      </c>
      <c r="O631" t="s">
        <v>60</v>
      </c>
      <c r="P631">
        <f t="shared" si="36"/>
        <v>66.02</v>
      </c>
      <c r="Q631" t="s">
        <v>2035</v>
      </c>
      <c r="R631" t="s">
        <v>2045</v>
      </c>
      <c r="S631" s="6">
        <f t="shared" si="37"/>
        <v>40576.25</v>
      </c>
      <c r="T631" s="6">
        <f t="shared" si="38"/>
        <v>40583.25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9">
        <f t="shared" si="39"/>
        <v>62.873684210526314</v>
      </c>
      <c r="G632" t="s">
        <v>74</v>
      </c>
      <c r="H632">
        <v>87</v>
      </c>
      <c r="I632" t="s">
        <v>21</v>
      </c>
      <c r="J632" t="s">
        <v>22</v>
      </c>
      <c r="K632">
        <v>1556686800</v>
      </c>
      <c r="L632">
        <v>1557637200</v>
      </c>
      <c r="M632" t="b">
        <v>0</v>
      </c>
      <c r="N632" t="b">
        <v>1</v>
      </c>
      <c r="O632" t="s">
        <v>33</v>
      </c>
      <c r="P632">
        <f t="shared" si="36"/>
        <v>68.66</v>
      </c>
      <c r="Q632" t="s">
        <v>2039</v>
      </c>
      <c r="R632" t="s">
        <v>2040</v>
      </c>
      <c r="S632" s="6">
        <f t="shared" si="37"/>
        <v>43586.208333333328</v>
      </c>
      <c r="T632" s="6">
        <f t="shared" si="38"/>
        <v>43597.208333333328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9">
        <f t="shared" si="39"/>
        <v>310.39864864864865</v>
      </c>
      <c r="G633" t="s">
        <v>20</v>
      </c>
      <c r="H633">
        <v>3063</v>
      </c>
      <c r="I633" t="s">
        <v>21</v>
      </c>
      <c r="J633" t="s">
        <v>22</v>
      </c>
      <c r="K633">
        <v>1553576400</v>
      </c>
      <c r="L633">
        <v>1553922000</v>
      </c>
      <c r="M633" t="b">
        <v>0</v>
      </c>
      <c r="N633" t="b">
        <v>0</v>
      </c>
      <c r="O633" t="s">
        <v>33</v>
      </c>
      <c r="P633">
        <f t="shared" si="36"/>
        <v>59.99</v>
      </c>
      <c r="Q633" t="s">
        <v>2039</v>
      </c>
      <c r="R633" t="s">
        <v>2040</v>
      </c>
      <c r="S633" s="6">
        <f t="shared" si="37"/>
        <v>43550.208333333328</v>
      </c>
      <c r="T633" s="6">
        <f t="shared" si="38"/>
        <v>43554.208333333328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9">
        <f t="shared" si="39"/>
        <v>42.859916782246877</v>
      </c>
      <c r="G634" t="s">
        <v>47</v>
      </c>
      <c r="H634">
        <v>278</v>
      </c>
      <c r="I634" t="s">
        <v>21</v>
      </c>
      <c r="J634" t="s">
        <v>22</v>
      </c>
      <c r="K634">
        <v>1414904400</v>
      </c>
      <c r="L634">
        <v>1416463200</v>
      </c>
      <c r="M634" t="b">
        <v>0</v>
      </c>
      <c r="N634" t="b">
        <v>0</v>
      </c>
      <c r="O634" t="s">
        <v>33</v>
      </c>
      <c r="P634">
        <f t="shared" si="36"/>
        <v>111.16</v>
      </c>
      <c r="Q634" t="s">
        <v>2039</v>
      </c>
      <c r="R634" t="s">
        <v>2040</v>
      </c>
      <c r="S634" s="6">
        <f t="shared" si="37"/>
        <v>41945.208333333336</v>
      </c>
      <c r="T634" s="6">
        <f t="shared" si="38"/>
        <v>41963.25</v>
      </c>
    </row>
    <row r="635" spans="1:20" ht="31" x14ac:dyDescent="0.35">
      <c r="A635">
        <v>693</v>
      </c>
      <c r="B635" t="s">
        <v>1425</v>
      </c>
      <c r="C635" s="3" t="s">
        <v>1426</v>
      </c>
      <c r="D635">
        <v>180400</v>
      </c>
      <c r="E635">
        <v>115396</v>
      </c>
      <c r="F635" s="9">
        <f t="shared" si="39"/>
        <v>63.966740576496676</v>
      </c>
      <c r="G635" t="s">
        <v>14</v>
      </c>
      <c r="H635">
        <v>1748</v>
      </c>
      <c r="I635" t="s">
        <v>21</v>
      </c>
      <c r="J635" t="s">
        <v>22</v>
      </c>
      <c r="K635">
        <v>1508216400</v>
      </c>
      <c r="L635">
        <v>1509685200</v>
      </c>
      <c r="M635" t="b">
        <v>0</v>
      </c>
      <c r="N635" t="b">
        <v>0</v>
      </c>
      <c r="O635" t="s">
        <v>33</v>
      </c>
      <c r="P635">
        <f t="shared" si="36"/>
        <v>66.02</v>
      </c>
      <c r="Q635" t="s">
        <v>2039</v>
      </c>
      <c r="R635" t="s">
        <v>2040</v>
      </c>
      <c r="S635" s="6">
        <f t="shared" si="37"/>
        <v>43025.208333333328</v>
      </c>
      <c r="T635" s="6">
        <f t="shared" si="38"/>
        <v>43042.208333333328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9">
        <f t="shared" si="39"/>
        <v>78.531302876480538</v>
      </c>
      <c r="G636" t="s">
        <v>74</v>
      </c>
      <c r="H636">
        <v>1658</v>
      </c>
      <c r="I636" t="s">
        <v>21</v>
      </c>
      <c r="J636" t="s">
        <v>22</v>
      </c>
      <c r="K636">
        <v>1490418000</v>
      </c>
      <c r="L636">
        <v>1491627600</v>
      </c>
      <c r="M636" t="b">
        <v>0</v>
      </c>
      <c r="N636" t="b">
        <v>0</v>
      </c>
      <c r="O636" t="s">
        <v>269</v>
      </c>
      <c r="P636">
        <f t="shared" si="36"/>
        <v>55.99</v>
      </c>
      <c r="Q636" t="s">
        <v>2041</v>
      </c>
      <c r="R636" t="s">
        <v>2060</v>
      </c>
      <c r="S636" s="6">
        <f t="shared" si="37"/>
        <v>42819.208333333328</v>
      </c>
      <c r="T636" s="6">
        <f t="shared" si="38"/>
        <v>42833.208333333328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9">
        <f t="shared" si="39"/>
        <v>114.09352517985612</v>
      </c>
      <c r="G637" t="s">
        <v>20</v>
      </c>
      <c r="H637">
        <v>2266</v>
      </c>
      <c r="I637" t="s">
        <v>21</v>
      </c>
      <c r="J637" t="s">
        <v>22</v>
      </c>
      <c r="K637">
        <v>1360389600</v>
      </c>
      <c r="L637">
        <v>1363150800</v>
      </c>
      <c r="M637" t="b">
        <v>0</v>
      </c>
      <c r="N637" t="b">
        <v>0</v>
      </c>
      <c r="O637" t="s">
        <v>269</v>
      </c>
      <c r="P637">
        <f t="shared" si="36"/>
        <v>69.989999999999995</v>
      </c>
      <c r="Q637" t="s">
        <v>2041</v>
      </c>
      <c r="R637" t="s">
        <v>2060</v>
      </c>
      <c r="S637" s="6">
        <f t="shared" si="37"/>
        <v>41314.25</v>
      </c>
      <c r="T637" s="6">
        <f t="shared" si="38"/>
        <v>41346.208333333336</v>
      </c>
    </row>
    <row r="638" spans="1:20" x14ac:dyDescent="0.35">
      <c r="A638">
        <v>421</v>
      </c>
      <c r="B638" t="s">
        <v>891</v>
      </c>
      <c r="C638" s="3" t="s">
        <v>892</v>
      </c>
      <c r="D638">
        <v>9400</v>
      </c>
      <c r="E638">
        <v>6015</v>
      </c>
      <c r="F638" s="9">
        <f t="shared" si="39"/>
        <v>63.98936170212766</v>
      </c>
      <c r="G638" t="s">
        <v>14</v>
      </c>
      <c r="H638">
        <v>118</v>
      </c>
      <c r="I638" t="s">
        <v>21</v>
      </c>
      <c r="J638" t="s">
        <v>22</v>
      </c>
      <c r="K638">
        <v>1498712400</v>
      </c>
      <c r="L638">
        <v>1501304400</v>
      </c>
      <c r="M638" t="b">
        <v>0</v>
      </c>
      <c r="N638" t="b">
        <v>1</v>
      </c>
      <c r="O638" t="s">
        <v>65</v>
      </c>
      <c r="P638">
        <f t="shared" si="36"/>
        <v>50.97</v>
      </c>
      <c r="Q638" t="s">
        <v>2037</v>
      </c>
      <c r="R638" t="s">
        <v>2046</v>
      </c>
      <c r="S638" s="6">
        <f t="shared" si="37"/>
        <v>42915.208333333328</v>
      </c>
      <c r="T638" s="6">
        <f t="shared" si="38"/>
        <v>42945.208333333328</v>
      </c>
    </row>
    <row r="639" spans="1:20" x14ac:dyDescent="0.35">
      <c r="A639">
        <v>581</v>
      </c>
      <c r="B639" t="s">
        <v>1205</v>
      </c>
      <c r="C639" s="3" t="s">
        <v>1206</v>
      </c>
      <c r="D639">
        <v>6000</v>
      </c>
      <c r="E639">
        <v>3841</v>
      </c>
      <c r="F639" s="9">
        <f t="shared" si="39"/>
        <v>64.016666666666666</v>
      </c>
      <c r="G639" t="s">
        <v>14</v>
      </c>
      <c r="H639">
        <v>71</v>
      </c>
      <c r="I639" t="s">
        <v>21</v>
      </c>
      <c r="J639" t="s">
        <v>22</v>
      </c>
      <c r="K639">
        <v>1304053200</v>
      </c>
      <c r="L639">
        <v>1305349200</v>
      </c>
      <c r="M639" t="b">
        <v>0</v>
      </c>
      <c r="N639" t="b">
        <v>0</v>
      </c>
      <c r="O639" t="s">
        <v>28</v>
      </c>
      <c r="P639">
        <f t="shared" si="36"/>
        <v>54.1</v>
      </c>
      <c r="Q639" t="s">
        <v>2037</v>
      </c>
      <c r="R639" t="s">
        <v>2038</v>
      </c>
      <c r="S639" s="6">
        <f t="shared" si="37"/>
        <v>40662.208333333336</v>
      </c>
      <c r="T639" s="6">
        <f t="shared" si="38"/>
        <v>40677.208333333336</v>
      </c>
    </row>
    <row r="640" spans="1:20" x14ac:dyDescent="0.35">
      <c r="A640">
        <v>884</v>
      </c>
      <c r="B640" t="s">
        <v>1800</v>
      </c>
      <c r="C640" s="3" t="s">
        <v>1801</v>
      </c>
      <c r="D640">
        <v>170800</v>
      </c>
      <c r="E640">
        <v>109374</v>
      </c>
      <c r="F640" s="9">
        <f t="shared" si="39"/>
        <v>64.036299765807968</v>
      </c>
      <c r="G640" t="s">
        <v>14</v>
      </c>
      <c r="H640">
        <v>1886</v>
      </c>
      <c r="I640" t="s">
        <v>21</v>
      </c>
      <c r="J640" t="s">
        <v>22</v>
      </c>
      <c r="K640">
        <v>1399179600</v>
      </c>
      <c r="L640">
        <v>1399352400</v>
      </c>
      <c r="M640" t="b">
        <v>0</v>
      </c>
      <c r="N640" t="b">
        <v>1</v>
      </c>
      <c r="O640" t="s">
        <v>33</v>
      </c>
      <c r="P640">
        <f t="shared" si="36"/>
        <v>57.99</v>
      </c>
      <c r="Q640" t="s">
        <v>2039</v>
      </c>
      <c r="R640" t="s">
        <v>2040</v>
      </c>
      <c r="S640" s="6">
        <f t="shared" si="37"/>
        <v>41763.208333333336</v>
      </c>
      <c r="T640" s="6">
        <f t="shared" si="38"/>
        <v>41765.208333333336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9">
        <f t="shared" si="39"/>
        <v>56.186046511627907</v>
      </c>
      <c r="G641" t="s">
        <v>47</v>
      </c>
      <c r="H641">
        <v>45</v>
      </c>
      <c r="I641" t="s">
        <v>21</v>
      </c>
      <c r="J641" t="s">
        <v>22</v>
      </c>
      <c r="K641">
        <v>1532754000</v>
      </c>
      <c r="L641">
        <v>1532754000</v>
      </c>
      <c r="M641" t="b">
        <v>0</v>
      </c>
      <c r="N641" t="b">
        <v>1</v>
      </c>
      <c r="O641" t="s">
        <v>53</v>
      </c>
      <c r="P641">
        <f t="shared" si="36"/>
        <v>107.38</v>
      </c>
      <c r="Q641" t="s">
        <v>2041</v>
      </c>
      <c r="R641" t="s">
        <v>2044</v>
      </c>
      <c r="S641" s="6">
        <f t="shared" si="37"/>
        <v>43309.208333333328</v>
      </c>
      <c r="T641" s="6">
        <f t="shared" si="38"/>
        <v>43309.208333333328</v>
      </c>
    </row>
    <row r="642" spans="1:20" x14ac:dyDescent="0.35">
      <c r="A642">
        <v>151</v>
      </c>
      <c r="B642" t="s">
        <v>354</v>
      </c>
      <c r="C642" s="3" t="s">
        <v>355</v>
      </c>
      <c r="D642">
        <v>137200</v>
      </c>
      <c r="E642">
        <v>88037</v>
      </c>
      <c r="F642" s="9">
        <f t="shared" si="39"/>
        <v>64.166909620991248</v>
      </c>
      <c r="G642" t="s">
        <v>14</v>
      </c>
      <c r="H642">
        <v>1467</v>
      </c>
      <c r="I642" t="s">
        <v>21</v>
      </c>
      <c r="J642" t="s">
        <v>22</v>
      </c>
      <c r="K642">
        <v>1402290000</v>
      </c>
      <c r="L642">
        <v>1406696400</v>
      </c>
      <c r="M642" t="b">
        <v>0</v>
      </c>
      <c r="N642" t="b">
        <v>0</v>
      </c>
      <c r="O642" t="s">
        <v>50</v>
      </c>
      <c r="P642">
        <f t="shared" ref="P642:P705" si="40">IF(E642=0, 0, ROUND(E642/H642,2))</f>
        <v>60.01</v>
      </c>
      <c r="Q642" t="s">
        <v>2035</v>
      </c>
      <c r="R642" t="s">
        <v>2043</v>
      </c>
      <c r="S642" s="6">
        <f t="shared" ref="S642:S705" si="41">(((K642/60)/60)/24)+DATE(1970,1,1)</f>
        <v>41799.208333333336</v>
      </c>
      <c r="T642" s="6">
        <f t="shared" ref="T642:T705" si="42">(((L642/60)/60)/24)+DATE(1970,1,1)</f>
        <v>41850.208333333336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9">
        <f t="shared" ref="F643:F706" si="43">100*E643/D643</f>
        <v>119.96808510638297</v>
      </c>
      <c r="G643" t="s">
        <v>20</v>
      </c>
      <c r="H643">
        <v>194</v>
      </c>
      <c r="I643" t="s">
        <v>98</v>
      </c>
      <c r="J643" t="s">
        <v>99</v>
      </c>
      <c r="K643">
        <v>1487570400</v>
      </c>
      <c r="L643">
        <v>1489986000</v>
      </c>
      <c r="M643" t="b">
        <v>0</v>
      </c>
      <c r="N643" t="b">
        <v>0</v>
      </c>
      <c r="O643" t="s">
        <v>33</v>
      </c>
      <c r="P643">
        <f t="shared" si="40"/>
        <v>58.13</v>
      </c>
      <c r="Q643" t="s">
        <v>2039</v>
      </c>
      <c r="R643" t="s">
        <v>2040</v>
      </c>
      <c r="S643" s="6">
        <f t="shared" si="41"/>
        <v>42786.25</v>
      </c>
      <c r="T643" s="6">
        <f t="shared" si="42"/>
        <v>42814.208333333328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9">
        <f t="shared" si="43"/>
        <v>145.45652173913044</v>
      </c>
      <c r="G644" t="s">
        <v>20</v>
      </c>
      <c r="H644">
        <v>129</v>
      </c>
      <c r="I644" t="s">
        <v>15</v>
      </c>
      <c r="J644" t="s">
        <v>16</v>
      </c>
      <c r="K644">
        <v>1545026400</v>
      </c>
      <c r="L644">
        <v>1545804000</v>
      </c>
      <c r="M644" t="b">
        <v>0</v>
      </c>
      <c r="N644" t="b">
        <v>0</v>
      </c>
      <c r="O644" t="s">
        <v>65</v>
      </c>
      <c r="P644">
        <f t="shared" si="40"/>
        <v>103.74</v>
      </c>
      <c r="Q644" t="s">
        <v>2037</v>
      </c>
      <c r="R644" t="s">
        <v>2046</v>
      </c>
      <c r="S644" s="6">
        <f t="shared" si="41"/>
        <v>43451.25</v>
      </c>
      <c r="T644" s="6">
        <f t="shared" si="42"/>
        <v>43460.25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9">
        <f t="shared" si="43"/>
        <v>221.38255033557047</v>
      </c>
      <c r="G645" t="s">
        <v>20</v>
      </c>
      <c r="H645">
        <v>375</v>
      </c>
      <c r="I645" t="s">
        <v>21</v>
      </c>
      <c r="J645" t="s">
        <v>22</v>
      </c>
      <c r="K645">
        <v>1488348000</v>
      </c>
      <c r="L645">
        <v>1489899600</v>
      </c>
      <c r="M645" t="b">
        <v>0</v>
      </c>
      <c r="N645" t="b">
        <v>0</v>
      </c>
      <c r="O645" t="s">
        <v>33</v>
      </c>
      <c r="P645">
        <f t="shared" si="40"/>
        <v>87.96</v>
      </c>
      <c r="Q645" t="s">
        <v>2039</v>
      </c>
      <c r="R645" t="s">
        <v>2040</v>
      </c>
      <c r="S645" s="6">
        <f t="shared" si="41"/>
        <v>42795.25</v>
      </c>
      <c r="T645" s="6">
        <f t="shared" si="42"/>
        <v>42813.208333333328</v>
      </c>
    </row>
    <row r="646" spans="1:20" x14ac:dyDescent="0.35">
      <c r="A646">
        <v>122</v>
      </c>
      <c r="B646" t="s">
        <v>295</v>
      </c>
      <c r="C646" s="3" t="s">
        <v>296</v>
      </c>
      <c r="D646">
        <v>136800</v>
      </c>
      <c r="E646">
        <v>88055</v>
      </c>
      <c r="F646" s="9">
        <f t="shared" si="43"/>
        <v>64.367690058479539</v>
      </c>
      <c r="G646" t="s">
        <v>14</v>
      </c>
      <c r="H646">
        <v>3387</v>
      </c>
      <c r="I646" t="s">
        <v>21</v>
      </c>
      <c r="J646" t="s">
        <v>22</v>
      </c>
      <c r="K646">
        <v>1417068000</v>
      </c>
      <c r="L646">
        <v>1419400800</v>
      </c>
      <c r="M646" t="b">
        <v>0</v>
      </c>
      <c r="N646" t="b">
        <v>0</v>
      </c>
      <c r="O646" t="s">
        <v>119</v>
      </c>
      <c r="P646">
        <f t="shared" si="40"/>
        <v>26</v>
      </c>
      <c r="Q646" t="s">
        <v>2047</v>
      </c>
      <c r="R646" t="s">
        <v>2053</v>
      </c>
      <c r="S646" s="6">
        <f t="shared" si="41"/>
        <v>41970.25</v>
      </c>
      <c r="T646" s="6">
        <f t="shared" si="42"/>
        <v>41997.25</v>
      </c>
    </row>
    <row r="647" spans="1:20" x14ac:dyDescent="0.35">
      <c r="A647">
        <v>636</v>
      </c>
      <c r="B647" t="s">
        <v>1314</v>
      </c>
      <c r="C647" s="3" t="s">
        <v>1315</v>
      </c>
      <c r="D647">
        <v>197700</v>
      </c>
      <c r="E647">
        <v>127591</v>
      </c>
      <c r="F647" s="9">
        <f t="shared" si="43"/>
        <v>64.537683358624179</v>
      </c>
      <c r="G647" t="s">
        <v>14</v>
      </c>
      <c r="H647">
        <v>2604</v>
      </c>
      <c r="I647" t="s">
        <v>36</v>
      </c>
      <c r="J647" t="s">
        <v>37</v>
      </c>
      <c r="K647">
        <v>1326866400</v>
      </c>
      <c r="L647">
        <v>1330754400</v>
      </c>
      <c r="M647" t="b">
        <v>0</v>
      </c>
      <c r="N647" t="b">
        <v>1</v>
      </c>
      <c r="O647" t="s">
        <v>71</v>
      </c>
      <c r="P647">
        <f t="shared" si="40"/>
        <v>49</v>
      </c>
      <c r="Q647" t="s">
        <v>2041</v>
      </c>
      <c r="R647" t="s">
        <v>2049</v>
      </c>
      <c r="S647" s="6">
        <f t="shared" si="41"/>
        <v>40926.25</v>
      </c>
      <c r="T647" s="6">
        <f t="shared" si="42"/>
        <v>40971.25</v>
      </c>
    </row>
    <row r="648" spans="1:20" x14ac:dyDescent="0.35">
      <c r="A648">
        <v>629</v>
      </c>
      <c r="B648" t="s">
        <v>1300</v>
      </c>
      <c r="C648" s="3" t="s">
        <v>1301</v>
      </c>
      <c r="D648">
        <v>85900</v>
      </c>
      <c r="E648">
        <v>55476</v>
      </c>
      <c r="F648" s="9">
        <f t="shared" si="43"/>
        <v>64.582072176949936</v>
      </c>
      <c r="G648" t="s">
        <v>14</v>
      </c>
      <c r="H648">
        <v>750</v>
      </c>
      <c r="I648" t="s">
        <v>21</v>
      </c>
      <c r="J648" t="s">
        <v>22</v>
      </c>
      <c r="K648">
        <v>1467781200</v>
      </c>
      <c r="L648">
        <v>1467954000</v>
      </c>
      <c r="M648" t="b">
        <v>0</v>
      </c>
      <c r="N648" t="b">
        <v>1</v>
      </c>
      <c r="O648" t="s">
        <v>33</v>
      </c>
      <c r="P648">
        <f t="shared" si="40"/>
        <v>73.97</v>
      </c>
      <c r="Q648" t="s">
        <v>2039</v>
      </c>
      <c r="R648" t="s">
        <v>2040</v>
      </c>
      <c r="S648" s="6">
        <f t="shared" si="41"/>
        <v>42557.208333333328</v>
      </c>
      <c r="T648" s="6">
        <f t="shared" si="42"/>
        <v>42559.208333333328</v>
      </c>
    </row>
    <row r="649" spans="1:20" x14ac:dyDescent="0.35">
      <c r="A649">
        <v>942</v>
      </c>
      <c r="B649" t="s">
        <v>1907</v>
      </c>
      <c r="C649" s="3" t="s">
        <v>1915</v>
      </c>
      <c r="D649">
        <v>9600</v>
      </c>
      <c r="E649">
        <v>6205</v>
      </c>
      <c r="F649" s="9">
        <f t="shared" si="43"/>
        <v>64.635416666666671</v>
      </c>
      <c r="G649" t="s">
        <v>14</v>
      </c>
      <c r="H649">
        <v>67</v>
      </c>
      <c r="I649" t="s">
        <v>26</v>
      </c>
      <c r="J649" t="s">
        <v>27</v>
      </c>
      <c r="K649">
        <v>1295935200</v>
      </c>
      <c r="L649">
        <v>1296194400</v>
      </c>
      <c r="M649" t="b">
        <v>0</v>
      </c>
      <c r="N649" t="b">
        <v>0</v>
      </c>
      <c r="O649" t="s">
        <v>33</v>
      </c>
      <c r="P649">
        <f t="shared" si="40"/>
        <v>92.61</v>
      </c>
      <c r="Q649" t="s">
        <v>2039</v>
      </c>
      <c r="R649" t="s">
        <v>2040</v>
      </c>
      <c r="S649" s="6">
        <f t="shared" si="41"/>
        <v>40568.25</v>
      </c>
      <c r="T649" s="6">
        <f t="shared" si="42"/>
        <v>40571.25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9">
        <f t="shared" si="43"/>
        <v>63.056795131845838</v>
      </c>
      <c r="G650" t="s">
        <v>74</v>
      </c>
      <c r="H650">
        <v>723</v>
      </c>
      <c r="I650" t="s">
        <v>21</v>
      </c>
      <c r="J650" t="s">
        <v>22</v>
      </c>
      <c r="K650">
        <v>1499317200</v>
      </c>
      <c r="L650">
        <v>1500872400</v>
      </c>
      <c r="M650" t="b">
        <v>1</v>
      </c>
      <c r="N650" t="b">
        <v>0</v>
      </c>
      <c r="O650" t="s">
        <v>17</v>
      </c>
      <c r="P650">
        <f t="shared" si="40"/>
        <v>85.99</v>
      </c>
      <c r="Q650" t="s">
        <v>2033</v>
      </c>
      <c r="R650" t="s">
        <v>2034</v>
      </c>
      <c r="S650" s="6">
        <f t="shared" si="41"/>
        <v>42922.208333333328</v>
      </c>
      <c r="T650" s="6">
        <f t="shared" si="42"/>
        <v>42940.208333333328</v>
      </c>
    </row>
    <row r="651" spans="1:20" x14ac:dyDescent="0.35">
      <c r="A651">
        <v>589</v>
      </c>
      <c r="B651" t="s">
        <v>1220</v>
      </c>
      <c r="C651" s="3" t="s">
        <v>1221</v>
      </c>
      <c r="D651">
        <v>7900</v>
      </c>
      <c r="E651">
        <v>5113</v>
      </c>
      <c r="F651" s="9">
        <f t="shared" si="43"/>
        <v>64.721518987341767</v>
      </c>
      <c r="G651" t="s">
        <v>14</v>
      </c>
      <c r="H651">
        <v>102</v>
      </c>
      <c r="I651" t="s">
        <v>21</v>
      </c>
      <c r="J651" t="s">
        <v>22</v>
      </c>
      <c r="K651">
        <v>1436072400</v>
      </c>
      <c r="L651">
        <v>1436677200</v>
      </c>
      <c r="M651" t="b">
        <v>0</v>
      </c>
      <c r="N651" t="b">
        <v>0</v>
      </c>
      <c r="O651" t="s">
        <v>42</v>
      </c>
      <c r="P651">
        <f t="shared" si="40"/>
        <v>50.13</v>
      </c>
      <c r="Q651" t="s">
        <v>2041</v>
      </c>
      <c r="R651" t="s">
        <v>2042</v>
      </c>
      <c r="S651" s="6">
        <f t="shared" si="41"/>
        <v>42190.208333333328</v>
      </c>
      <c r="T651" s="6">
        <f t="shared" si="42"/>
        <v>42197.208333333328</v>
      </c>
    </row>
    <row r="652" spans="1:20" ht="31" x14ac:dyDescent="0.35">
      <c r="A652">
        <v>576</v>
      </c>
      <c r="B652" t="s">
        <v>1196</v>
      </c>
      <c r="C652" s="3" t="s">
        <v>1197</v>
      </c>
      <c r="D652">
        <v>9700</v>
      </c>
      <c r="E652">
        <v>6298</v>
      </c>
      <c r="F652" s="9">
        <f t="shared" si="43"/>
        <v>64.927835051546396</v>
      </c>
      <c r="G652" t="s">
        <v>14</v>
      </c>
      <c r="H652">
        <v>64</v>
      </c>
      <c r="I652" t="s">
        <v>21</v>
      </c>
      <c r="J652" t="s">
        <v>22</v>
      </c>
      <c r="K652">
        <v>1509512400</v>
      </c>
      <c r="L652">
        <v>1510984800</v>
      </c>
      <c r="M652" t="b">
        <v>0</v>
      </c>
      <c r="N652" t="b">
        <v>0</v>
      </c>
      <c r="O652" t="s">
        <v>33</v>
      </c>
      <c r="P652">
        <f t="shared" si="40"/>
        <v>98.41</v>
      </c>
      <c r="Q652" t="s">
        <v>2039</v>
      </c>
      <c r="R652" t="s">
        <v>2040</v>
      </c>
      <c r="S652" s="6">
        <f t="shared" si="41"/>
        <v>43040.208333333328</v>
      </c>
      <c r="T652" s="6">
        <f t="shared" si="42"/>
        <v>43057.25</v>
      </c>
    </row>
    <row r="653" spans="1:20" x14ac:dyDescent="0.35">
      <c r="A653">
        <v>155</v>
      </c>
      <c r="B653" t="s">
        <v>362</v>
      </c>
      <c r="C653" s="3" t="s">
        <v>363</v>
      </c>
      <c r="D653">
        <v>139500</v>
      </c>
      <c r="E653">
        <v>90706</v>
      </c>
      <c r="F653" s="9">
        <f t="shared" si="43"/>
        <v>65.022222222222226</v>
      </c>
      <c r="G653" t="s">
        <v>14</v>
      </c>
      <c r="H653">
        <v>1194</v>
      </c>
      <c r="I653" t="s">
        <v>21</v>
      </c>
      <c r="J653" t="s">
        <v>22</v>
      </c>
      <c r="K653">
        <v>1269493200</v>
      </c>
      <c r="L653">
        <v>1270789200</v>
      </c>
      <c r="M653" t="b">
        <v>0</v>
      </c>
      <c r="N653" t="b">
        <v>0</v>
      </c>
      <c r="O653" t="s">
        <v>33</v>
      </c>
      <c r="P653">
        <f t="shared" si="40"/>
        <v>75.97</v>
      </c>
      <c r="Q653" t="s">
        <v>2039</v>
      </c>
      <c r="R653" t="s">
        <v>2040</v>
      </c>
      <c r="S653" s="6">
        <f t="shared" si="41"/>
        <v>40262.208333333336</v>
      </c>
      <c r="T653" s="6">
        <f t="shared" si="42"/>
        <v>40277.208333333336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9">
        <f t="shared" si="43"/>
        <v>126.84</v>
      </c>
      <c r="G654" t="s">
        <v>20</v>
      </c>
      <c r="H654">
        <v>409</v>
      </c>
      <c r="I654" t="s">
        <v>21</v>
      </c>
      <c r="J654" t="s">
        <v>22</v>
      </c>
      <c r="K654">
        <v>1470373200</v>
      </c>
      <c r="L654">
        <v>1474088400</v>
      </c>
      <c r="M654" t="b">
        <v>0</v>
      </c>
      <c r="N654" t="b">
        <v>0</v>
      </c>
      <c r="O654" t="s">
        <v>28</v>
      </c>
      <c r="P654">
        <f t="shared" si="40"/>
        <v>31.01</v>
      </c>
      <c r="Q654" t="s">
        <v>2037</v>
      </c>
      <c r="R654" t="s">
        <v>2038</v>
      </c>
      <c r="S654" s="6">
        <f t="shared" si="41"/>
        <v>42587.208333333328</v>
      </c>
      <c r="T654" s="6">
        <f t="shared" si="42"/>
        <v>42630.208333333328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9">
        <f t="shared" si="43"/>
        <v>2338.8333333333335</v>
      </c>
      <c r="G655" t="s">
        <v>20</v>
      </c>
      <c r="H655">
        <v>234</v>
      </c>
      <c r="I655" t="s">
        <v>21</v>
      </c>
      <c r="J655" t="s">
        <v>22</v>
      </c>
      <c r="K655">
        <v>1460091600</v>
      </c>
      <c r="L655">
        <v>1460264400</v>
      </c>
      <c r="M655" t="b">
        <v>0</v>
      </c>
      <c r="N655" t="b">
        <v>0</v>
      </c>
      <c r="O655" t="s">
        <v>28</v>
      </c>
      <c r="P655">
        <f t="shared" si="40"/>
        <v>59.97</v>
      </c>
      <c r="Q655" t="s">
        <v>2037</v>
      </c>
      <c r="R655" t="s">
        <v>2038</v>
      </c>
      <c r="S655" s="6">
        <f t="shared" si="41"/>
        <v>42468.208333333328</v>
      </c>
      <c r="T655" s="6">
        <f t="shared" si="42"/>
        <v>42470.208333333328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9">
        <f t="shared" si="43"/>
        <v>508.38857142857142</v>
      </c>
      <c r="G656" t="s">
        <v>20</v>
      </c>
      <c r="H656">
        <v>3016</v>
      </c>
      <c r="I656" t="s">
        <v>21</v>
      </c>
      <c r="J656" t="s">
        <v>22</v>
      </c>
      <c r="K656">
        <v>1440392400</v>
      </c>
      <c r="L656">
        <v>1440824400</v>
      </c>
      <c r="M656" t="b">
        <v>0</v>
      </c>
      <c r="N656" t="b">
        <v>0</v>
      </c>
      <c r="O656" t="s">
        <v>148</v>
      </c>
      <c r="P656">
        <f t="shared" si="40"/>
        <v>59</v>
      </c>
      <c r="Q656" t="s">
        <v>2035</v>
      </c>
      <c r="R656" t="s">
        <v>2057</v>
      </c>
      <c r="S656" s="6">
        <f t="shared" si="41"/>
        <v>42240.208333333328</v>
      </c>
      <c r="T656" s="6">
        <f t="shared" si="42"/>
        <v>42245.208333333328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9">
        <f t="shared" si="43"/>
        <v>191.47826086956522</v>
      </c>
      <c r="G657" t="s">
        <v>20</v>
      </c>
      <c r="H657">
        <v>264</v>
      </c>
      <c r="I657" t="s">
        <v>21</v>
      </c>
      <c r="J657" t="s">
        <v>22</v>
      </c>
      <c r="K657">
        <v>1488434400</v>
      </c>
      <c r="L657">
        <v>1489554000</v>
      </c>
      <c r="M657" t="b">
        <v>1</v>
      </c>
      <c r="N657" t="b">
        <v>0</v>
      </c>
      <c r="O657" t="s">
        <v>122</v>
      </c>
      <c r="P657">
        <f t="shared" si="40"/>
        <v>50.05</v>
      </c>
      <c r="Q657" t="s">
        <v>2054</v>
      </c>
      <c r="R657" t="s">
        <v>2055</v>
      </c>
      <c r="S657" s="6">
        <f t="shared" si="41"/>
        <v>42796.25</v>
      </c>
      <c r="T657" s="6">
        <f t="shared" si="42"/>
        <v>42809.208333333328</v>
      </c>
    </row>
    <row r="658" spans="1:20" x14ac:dyDescent="0.35">
      <c r="A658">
        <v>776</v>
      </c>
      <c r="B658" t="s">
        <v>1587</v>
      </c>
      <c r="C658" s="3" t="s">
        <v>1588</v>
      </c>
      <c r="D658">
        <v>110800</v>
      </c>
      <c r="E658">
        <v>72623</v>
      </c>
      <c r="F658" s="9">
        <f t="shared" si="43"/>
        <v>65.544223826714799</v>
      </c>
      <c r="G658" t="s">
        <v>14</v>
      </c>
      <c r="H658">
        <v>2201</v>
      </c>
      <c r="I658" t="s">
        <v>21</v>
      </c>
      <c r="J658" t="s">
        <v>22</v>
      </c>
      <c r="K658">
        <v>1562216400</v>
      </c>
      <c r="L658">
        <v>1563771600</v>
      </c>
      <c r="M658" t="b">
        <v>0</v>
      </c>
      <c r="N658" t="b">
        <v>0</v>
      </c>
      <c r="O658" t="s">
        <v>33</v>
      </c>
      <c r="P658">
        <f t="shared" si="40"/>
        <v>33</v>
      </c>
      <c r="Q658" t="s">
        <v>2039</v>
      </c>
      <c r="R658" t="s">
        <v>2040</v>
      </c>
      <c r="S658" s="6">
        <f t="shared" si="41"/>
        <v>43650.208333333328</v>
      </c>
      <c r="T658" s="6">
        <f t="shared" si="42"/>
        <v>43668.208333333328</v>
      </c>
    </row>
    <row r="659" spans="1:20" ht="31" x14ac:dyDescent="0.35">
      <c r="A659">
        <v>392</v>
      </c>
      <c r="B659" t="s">
        <v>836</v>
      </c>
      <c r="C659" s="3" t="s">
        <v>837</v>
      </c>
      <c r="D659">
        <v>102900</v>
      </c>
      <c r="E659">
        <v>67546</v>
      </c>
      <c r="F659" s="9">
        <f t="shared" si="43"/>
        <v>65.642371234207971</v>
      </c>
      <c r="G659" t="s">
        <v>14</v>
      </c>
      <c r="H659">
        <v>1608</v>
      </c>
      <c r="I659" t="s">
        <v>21</v>
      </c>
      <c r="J659" t="s">
        <v>22</v>
      </c>
      <c r="K659">
        <v>1294293600</v>
      </c>
      <c r="L659">
        <v>1294466400</v>
      </c>
      <c r="M659" t="b">
        <v>0</v>
      </c>
      <c r="N659" t="b">
        <v>0</v>
      </c>
      <c r="O659" t="s">
        <v>65</v>
      </c>
      <c r="P659">
        <f t="shared" si="40"/>
        <v>42.01</v>
      </c>
      <c r="Q659" t="s">
        <v>2037</v>
      </c>
      <c r="R659" t="s">
        <v>2046</v>
      </c>
      <c r="S659" s="6">
        <f t="shared" si="41"/>
        <v>40549.25</v>
      </c>
      <c r="T659" s="6">
        <f t="shared" si="42"/>
        <v>40551.25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9">
        <f t="shared" si="43"/>
        <v>60.064638783269963</v>
      </c>
      <c r="G660" t="s">
        <v>74</v>
      </c>
      <c r="H660">
        <v>390</v>
      </c>
      <c r="I660" t="s">
        <v>21</v>
      </c>
      <c r="J660" t="s">
        <v>22</v>
      </c>
      <c r="K660">
        <v>1440910800</v>
      </c>
      <c r="L660">
        <v>1442898000</v>
      </c>
      <c r="M660" t="b">
        <v>0</v>
      </c>
      <c r="N660" t="b">
        <v>0</v>
      </c>
      <c r="O660" t="s">
        <v>23</v>
      </c>
      <c r="P660">
        <f t="shared" si="40"/>
        <v>81.010000000000005</v>
      </c>
      <c r="Q660" t="s">
        <v>2035</v>
      </c>
      <c r="R660" t="s">
        <v>2036</v>
      </c>
      <c r="S660" s="6">
        <f t="shared" si="41"/>
        <v>42246.208333333328</v>
      </c>
      <c r="T660" s="6">
        <f t="shared" si="42"/>
        <v>42269.208333333328</v>
      </c>
    </row>
    <row r="661" spans="1:20" x14ac:dyDescent="0.35">
      <c r="A661">
        <v>342</v>
      </c>
      <c r="B661" t="s">
        <v>736</v>
      </c>
      <c r="C661" s="3" t="s">
        <v>737</v>
      </c>
      <c r="D661">
        <v>47900</v>
      </c>
      <c r="E661">
        <v>31864</v>
      </c>
      <c r="F661" s="9">
        <f t="shared" si="43"/>
        <v>66.521920668058456</v>
      </c>
      <c r="G661" t="s">
        <v>14</v>
      </c>
      <c r="H661">
        <v>328</v>
      </c>
      <c r="I661" t="s">
        <v>21</v>
      </c>
      <c r="J661" t="s">
        <v>22</v>
      </c>
      <c r="K661">
        <v>1374296400</v>
      </c>
      <c r="L661">
        <v>1375333200</v>
      </c>
      <c r="M661" t="b">
        <v>0</v>
      </c>
      <c r="N661" t="b">
        <v>0</v>
      </c>
      <c r="O661" t="s">
        <v>33</v>
      </c>
      <c r="P661">
        <f t="shared" si="40"/>
        <v>97.15</v>
      </c>
      <c r="Q661" t="s">
        <v>2039</v>
      </c>
      <c r="R661" t="s">
        <v>2040</v>
      </c>
      <c r="S661" s="6">
        <f t="shared" si="41"/>
        <v>41475.208333333336</v>
      </c>
      <c r="T661" s="6">
        <f t="shared" si="42"/>
        <v>41487.208333333336</v>
      </c>
    </row>
    <row r="662" spans="1:20" x14ac:dyDescent="0.35">
      <c r="A662">
        <v>316</v>
      </c>
      <c r="B662" t="s">
        <v>684</v>
      </c>
      <c r="C662" s="3" t="s">
        <v>685</v>
      </c>
      <c r="D662">
        <v>9600</v>
      </c>
      <c r="E662">
        <v>6401</v>
      </c>
      <c r="F662" s="9">
        <f t="shared" si="43"/>
        <v>66.677083333333329</v>
      </c>
      <c r="G662" t="s">
        <v>14</v>
      </c>
      <c r="H662">
        <v>108</v>
      </c>
      <c r="I662" t="s">
        <v>107</v>
      </c>
      <c r="J662" t="s">
        <v>108</v>
      </c>
      <c r="K662">
        <v>1574143200</v>
      </c>
      <c r="L662">
        <v>1574229600</v>
      </c>
      <c r="M662" t="b">
        <v>0</v>
      </c>
      <c r="N662" t="b">
        <v>1</v>
      </c>
      <c r="O662" t="s">
        <v>17</v>
      </c>
      <c r="P662">
        <f t="shared" si="40"/>
        <v>59.27</v>
      </c>
      <c r="Q662" t="s">
        <v>2033</v>
      </c>
      <c r="R662" t="s">
        <v>2034</v>
      </c>
      <c r="S662" s="6">
        <f t="shared" si="41"/>
        <v>43788.25</v>
      </c>
      <c r="T662" s="6">
        <f t="shared" si="42"/>
        <v>43789.25</v>
      </c>
    </row>
    <row r="663" spans="1:20" x14ac:dyDescent="0.35">
      <c r="A663">
        <v>14</v>
      </c>
      <c r="B663" t="s">
        <v>61</v>
      </c>
      <c r="C663" s="3" t="s">
        <v>62</v>
      </c>
      <c r="D663">
        <v>28200</v>
      </c>
      <c r="E663">
        <v>18829</v>
      </c>
      <c r="F663" s="9">
        <f t="shared" si="43"/>
        <v>66.769503546099287</v>
      </c>
      <c r="G663" t="s">
        <v>14</v>
      </c>
      <c r="H663">
        <v>200</v>
      </c>
      <c r="I663" t="s">
        <v>21</v>
      </c>
      <c r="J663" t="s">
        <v>22</v>
      </c>
      <c r="K663">
        <v>1331013600</v>
      </c>
      <c r="L663">
        <v>1333342800</v>
      </c>
      <c r="M663" t="b">
        <v>0</v>
      </c>
      <c r="N663" t="b">
        <v>0</v>
      </c>
      <c r="O663" t="s">
        <v>60</v>
      </c>
      <c r="P663">
        <f t="shared" si="40"/>
        <v>94.15</v>
      </c>
      <c r="Q663" t="s">
        <v>2035</v>
      </c>
      <c r="R663" t="s">
        <v>2045</v>
      </c>
      <c r="S663" s="6">
        <f t="shared" si="41"/>
        <v>40974.25</v>
      </c>
      <c r="T663" s="6">
        <f t="shared" si="42"/>
        <v>41001.208333333336</v>
      </c>
    </row>
    <row r="664" spans="1:20" x14ac:dyDescent="0.35">
      <c r="A664">
        <v>985</v>
      </c>
      <c r="B664" t="s">
        <v>1998</v>
      </c>
      <c r="C664" s="3" t="s">
        <v>1999</v>
      </c>
      <c r="D664">
        <v>170600</v>
      </c>
      <c r="E664">
        <v>114523</v>
      </c>
      <c r="F664" s="9">
        <f t="shared" si="43"/>
        <v>67.129542790152399</v>
      </c>
      <c r="G664" t="s">
        <v>14</v>
      </c>
      <c r="H664">
        <v>4405</v>
      </c>
      <c r="I664" t="s">
        <v>21</v>
      </c>
      <c r="J664" t="s">
        <v>22</v>
      </c>
      <c r="K664">
        <v>1386309600</v>
      </c>
      <c r="L664">
        <v>1388556000</v>
      </c>
      <c r="M664" t="b">
        <v>0</v>
      </c>
      <c r="N664" t="b">
        <v>1</v>
      </c>
      <c r="O664" t="s">
        <v>23</v>
      </c>
      <c r="P664">
        <f t="shared" si="40"/>
        <v>26</v>
      </c>
      <c r="Q664" t="s">
        <v>2035</v>
      </c>
      <c r="R664" t="s">
        <v>2036</v>
      </c>
      <c r="S664" s="6">
        <f t="shared" si="41"/>
        <v>41614.25</v>
      </c>
      <c r="T664" s="6">
        <f t="shared" si="42"/>
        <v>41640.25</v>
      </c>
    </row>
    <row r="665" spans="1:20" x14ac:dyDescent="0.35">
      <c r="A665">
        <v>210</v>
      </c>
      <c r="B665" t="s">
        <v>472</v>
      </c>
      <c r="C665" s="3" t="s">
        <v>473</v>
      </c>
      <c r="D665">
        <v>9400</v>
      </c>
      <c r="E665">
        <v>6338</v>
      </c>
      <c r="F665" s="9">
        <f t="shared" si="43"/>
        <v>67.425531914893611</v>
      </c>
      <c r="G665" t="s">
        <v>14</v>
      </c>
      <c r="H665">
        <v>226</v>
      </c>
      <c r="I665" t="s">
        <v>36</v>
      </c>
      <c r="J665" t="s">
        <v>37</v>
      </c>
      <c r="K665">
        <v>1488520800</v>
      </c>
      <c r="L665">
        <v>1490850000</v>
      </c>
      <c r="M665" t="b">
        <v>0</v>
      </c>
      <c r="N665" t="b">
        <v>0</v>
      </c>
      <c r="O665" t="s">
        <v>474</v>
      </c>
      <c r="P665">
        <f t="shared" si="40"/>
        <v>28.04</v>
      </c>
      <c r="Q665" t="s">
        <v>2041</v>
      </c>
      <c r="R665" t="s">
        <v>2063</v>
      </c>
      <c r="S665" s="6">
        <f t="shared" si="41"/>
        <v>42797.25</v>
      </c>
      <c r="T665" s="6">
        <f t="shared" si="42"/>
        <v>42824.208333333328</v>
      </c>
    </row>
    <row r="666" spans="1:20" x14ac:dyDescent="0.35">
      <c r="A666">
        <v>685</v>
      </c>
      <c r="B666" t="s">
        <v>1409</v>
      </c>
      <c r="C666" s="3" t="s">
        <v>1410</v>
      </c>
      <c r="D666">
        <v>140000</v>
      </c>
      <c r="E666">
        <v>94501</v>
      </c>
      <c r="F666" s="9">
        <f t="shared" si="43"/>
        <v>67.500714285714281</v>
      </c>
      <c r="G666" t="s">
        <v>14</v>
      </c>
      <c r="H666">
        <v>926</v>
      </c>
      <c r="I666" t="s">
        <v>15</v>
      </c>
      <c r="J666" t="s">
        <v>16</v>
      </c>
      <c r="K666">
        <v>1440306000</v>
      </c>
      <c r="L666">
        <v>1442379600</v>
      </c>
      <c r="M666" t="b">
        <v>0</v>
      </c>
      <c r="N666" t="b">
        <v>0</v>
      </c>
      <c r="O666" t="s">
        <v>33</v>
      </c>
      <c r="P666">
        <f t="shared" si="40"/>
        <v>102.05</v>
      </c>
      <c r="Q666" t="s">
        <v>2039</v>
      </c>
      <c r="R666" t="s">
        <v>2040</v>
      </c>
      <c r="S666" s="6">
        <f t="shared" si="41"/>
        <v>42239.208333333328</v>
      </c>
      <c r="T666" s="6">
        <f t="shared" si="42"/>
        <v>42263.208333333328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9">
        <f t="shared" si="43"/>
        <v>239.58823529411765</v>
      </c>
      <c r="G667" t="s">
        <v>20</v>
      </c>
      <c r="H667">
        <v>272</v>
      </c>
      <c r="I667" t="s">
        <v>21</v>
      </c>
      <c r="J667" t="s">
        <v>22</v>
      </c>
      <c r="K667">
        <v>1310187600</v>
      </c>
      <c r="L667">
        <v>1311397200</v>
      </c>
      <c r="M667" t="b">
        <v>0</v>
      </c>
      <c r="N667" t="b">
        <v>1</v>
      </c>
      <c r="O667" t="s">
        <v>42</v>
      </c>
      <c r="P667">
        <f t="shared" si="40"/>
        <v>44.92</v>
      </c>
      <c r="Q667" t="s">
        <v>2041</v>
      </c>
      <c r="R667" t="s">
        <v>2042</v>
      </c>
      <c r="S667" s="6">
        <f t="shared" si="41"/>
        <v>40733.208333333336</v>
      </c>
      <c r="T667" s="6">
        <f t="shared" si="42"/>
        <v>40747.208333333336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9">
        <f t="shared" si="43"/>
        <v>64.032258064516128</v>
      </c>
      <c r="G668" t="s">
        <v>74</v>
      </c>
      <c r="H668">
        <v>25</v>
      </c>
      <c r="I668" t="s">
        <v>21</v>
      </c>
      <c r="J668" t="s">
        <v>22</v>
      </c>
      <c r="K668">
        <v>1377838800</v>
      </c>
      <c r="L668">
        <v>1378357200</v>
      </c>
      <c r="M668" t="b">
        <v>0</v>
      </c>
      <c r="N668" t="b">
        <v>1</v>
      </c>
      <c r="O668" t="s">
        <v>33</v>
      </c>
      <c r="P668">
        <f t="shared" si="40"/>
        <v>79.400000000000006</v>
      </c>
      <c r="Q668" t="s">
        <v>2039</v>
      </c>
      <c r="R668" t="s">
        <v>2040</v>
      </c>
      <c r="S668" s="6">
        <f t="shared" si="41"/>
        <v>41516.208333333336</v>
      </c>
      <c r="T668" s="6">
        <f t="shared" si="42"/>
        <v>41522.208333333336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9">
        <f t="shared" si="43"/>
        <v>176.15942028985506</v>
      </c>
      <c r="G669" t="s">
        <v>20</v>
      </c>
      <c r="H669">
        <v>419</v>
      </c>
      <c r="I669" t="s">
        <v>21</v>
      </c>
      <c r="J669" t="s">
        <v>22</v>
      </c>
      <c r="K669">
        <v>1410325200</v>
      </c>
      <c r="L669">
        <v>1411102800</v>
      </c>
      <c r="M669" t="b">
        <v>0</v>
      </c>
      <c r="N669" t="b">
        <v>0</v>
      </c>
      <c r="O669" t="s">
        <v>1029</v>
      </c>
      <c r="P669">
        <f t="shared" si="40"/>
        <v>29.01</v>
      </c>
      <c r="Q669" t="s">
        <v>2064</v>
      </c>
      <c r="R669" t="s">
        <v>2065</v>
      </c>
      <c r="S669" s="6">
        <f t="shared" si="41"/>
        <v>41892.208333333336</v>
      </c>
      <c r="T669" s="6">
        <f t="shared" si="42"/>
        <v>41901.208333333336</v>
      </c>
    </row>
    <row r="670" spans="1:20" x14ac:dyDescent="0.35">
      <c r="A670">
        <v>430</v>
      </c>
      <c r="B670" t="s">
        <v>909</v>
      </c>
      <c r="C670" s="3" t="s">
        <v>910</v>
      </c>
      <c r="D670">
        <v>8100</v>
      </c>
      <c r="E670">
        <v>5487</v>
      </c>
      <c r="F670" s="9">
        <f t="shared" si="43"/>
        <v>67.740740740740748</v>
      </c>
      <c r="G670" t="s">
        <v>14</v>
      </c>
      <c r="H670">
        <v>84</v>
      </c>
      <c r="I670" t="s">
        <v>21</v>
      </c>
      <c r="J670" t="s">
        <v>22</v>
      </c>
      <c r="K670">
        <v>1569733200</v>
      </c>
      <c r="L670">
        <v>1572670800</v>
      </c>
      <c r="M670" t="b">
        <v>0</v>
      </c>
      <c r="N670" t="b">
        <v>0</v>
      </c>
      <c r="O670" t="s">
        <v>33</v>
      </c>
      <c r="P670">
        <f t="shared" si="40"/>
        <v>65.319999999999993</v>
      </c>
      <c r="Q670" t="s">
        <v>2039</v>
      </c>
      <c r="R670" t="s">
        <v>2040</v>
      </c>
      <c r="S670" s="6">
        <f t="shared" si="41"/>
        <v>43737.208333333328</v>
      </c>
      <c r="T670" s="6">
        <f t="shared" si="42"/>
        <v>43771.208333333328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9">
        <f t="shared" si="43"/>
        <v>358.64754098360658</v>
      </c>
      <c r="G671" t="s">
        <v>20</v>
      </c>
      <c r="H671">
        <v>1621</v>
      </c>
      <c r="I671" t="s">
        <v>107</v>
      </c>
      <c r="J671" t="s">
        <v>108</v>
      </c>
      <c r="K671">
        <v>1498453200</v>
      </c>
      <c r="L671">
        <v>1499230800</v>
      </c>
      <c r="M671" t="b">
        <v>0</v>
      </c>
      <c r="N671" t="b">
        <v>0</v>
      </c>
      <c r="O671" t="s">
        <v>33</v>
      </c>
      <c r="P671">
        <f t="shared" si="40"/>
        <v>107.97</v>
      </c>
      <c r="Q671" t="s">
        <v>2039</v>
      </c>
      <c r="R671" t="s">
        <v>2040</v>
      </c>
      <c r="S671" s="6">
        <f t="shared" si="41"/>
        <v>42912.208333333328</v>
      </c>
      <c r="T671" s="6">
        <f t="shared" si="42"/>
        <v>42921.208333333328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9">
        <f t="shared" si="43"/>
        <v>468.85802469135803</v>
      </c>
      <c r="G672" t="s">
        <v>20</v>
      </c>
      <c r="H672">
        <v>1101</v>
      </c>
      <c r="I672" t="s">
        <v>21</v>
      </c>
      <c r="J672" t="s">
        <v>22</v>
      </c>
      <c r="K672">
        <v>1456380000</v>
      </c>
      <c r="L672">
        <v>1457416800</v>
      </c>
      <c r="M672" t="b">
        <v>0</v>
      </c>
      <c r="N672" t="b">
        <v>0</v>
      </c>
      <c r="O672" t="s">
        <v>60</v>
      </c>
      <c r="P672">
        <f t="shared" si="40"/>
        <v>68.989999999999995</v>
      </c>
      <c r="Q672" t="s">
        <v>2035</v>
      </c>
      <c r="R672" t="s">
        <v>2045</v>
      </c>
      <c r="S672" s="6">
        <f t="shared" si="41"/>
        <v>42425.25</v>
      </c>
      <c r="T672" s="6">
        <f t="shared" si="42"/>
        <v>42437.25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9">
        <f t="shared" si="43"/>
        <v>122.0563524590164</v>
      </c>
      <c r="G673" t="s">
        <v>20</v>
      </c>
      <c r="H673">
        <v>1073</v>
      </c>
      <c r="I673" t="s">
        <v>21</v>
      </c>
      <c r="J673" t="s">
        <v>22</v>
      </c>
      <c r="K673">
        <v>1280552400</v>
      </c>
      <c r="L673">
        <v>1280898000</v>
      </c>
      <c r="M673" t="b">
        <v>0</v>
      </c>
      <c r="N673" t="b">
        <v>1</v>
      </c>
      <c r="O673" t="s">
        <v>33</v>
      </c>
      <c r="P673">
        <f t="shared" si="40"/>
        <v>111.02</v>
      </c>
      <c r="Q673" t="s">
        <v>2039</v>
      </c>
      <c r="R673" t="s">
        <v>2040</v>
      </c>
      <c r="S673" s="6">
        <f t="shared" si="41"/>
        <v>40390.208333333336</v>
      </c>
      <c r="T673" s="6">
        <f t="shared" si="42"/>
        <v>40394.208333333336</v>
      </c>
    </row>
    <row r="674" spans="1:20" x14ac:dyDescent="0.35">
      <c r="A674">
        <v>371</v>
      </c>
      <c r="B674" t="s">
        <v>794</v>
      </c>
      <c r="C674" s="3" t="s">
        <v>795</v>
      </c>
      <c r="D674">
        <v>189200</v>
      </c>
      <c r="E674">
        <v>128410</v>
      </c>
      <c r="F674" s="9">
        <f t="shared" si="43"/>
        <v>67.869978858350947</v>
      </c>
      <c r="G674" t="s">
        <v>14</v>
      </c>
      <c r="H674">
        <v>2176</v>
      </c>
      <c r="I674" t="s">
        <v>21</v>
      </c>
      <c r="J674" t="s">
        <v>22</v>
      </c>
      <c r="K674">
        <v>1423375200</v>
      </c>
      <c r="L674">
        <v>1427778000</v>
      </c>
      <c r="M674" t="b">
        <v>0</v>
      </c>
      <c r="N674" t="b">
        <v>0</v>
      </c>
      <c r="O674" t="s">
        <v>33</v>
      </c>
      <c r="P674">
        <f t="shared" si="40"/>
        <v>59.01</v>
      </c>
      <c r="Q674" t="s">
        <v>2039</v>
      </c>
      <c r="R674" t="s">
        <v>2040</v>
      </c>
      <c r="S674" s="6">
        <f t="shared" si="41"/>
        <v>42043.25</v>
      </c>
      <c r="T674" s="6">
        <f t="shared" si="42"/>
        <v>42094.208333333328</v>
      </c>
    </row>
    <row r="675" spans="1:20" ht="31" x14ac:dyDescent="0.35">
      <c r="A675">
        <v>759</v>
      </c>
      <c r="B675" t="s">
        <v>1554</v>
      </c>
      <c r="C675" s="3" t="s">
        <v>1555</v>
      </c>
      <c r="D675">
        <v>167500</v>
      </c>
      <c r="E675">
        <v>114615</v>
      </c>
      <c r="F675" s="9">
        <f t="shared" si="43"/>
        <v>68.426865671641792</v>
      </c>
      <c r="G675" t="s">
        <v>14</v>
      </c>
      <c r="H675">
        <v>1274</v>
      </c>
      <c r="I675" t="s">
        <v>21</v>
      </c>
      <c r="J675" t="s">
        <v>22</v>
      </c>
      <c r="K675">
        <v>1517810400</v>
      </c>
      <c r="L675">
        <v>1520402400</v>
      </c>
      <c r="M675" t="b">
        <v>0</v>
      </c>
      <c r="N675" t="b">
        <v>0</v>
      </c>
      <c r="O675" t="s">
        <v>50</v>
      </c>
      <c r="P675">
        <f t="shared" si="40"/>
        <v>89.96</v>
      </c>
      <c r="Q675" t="s">
        <v>2035</v>
      </c>
      <c r="R675" t="s">
        <v>2043</v>
      </c>
      <c r="S675" s="6">
        <f t="shared" si="41"/>
        <v>43136.25</v>
      </c>
      <c r="T675" s="6">
        <f t="shared" si="42"/>
        <v>43166.25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9">
        <f t="shared" si="43"/>
        <v>33.538371411833623</v>
      </c>
      <c r="G676" t="s">
        <v>74</v>
      </c>
      <c r="H676">
        <v>1218</v>
      </c>
      <c r="I676" t="s">
        <v>21</v>
      </c>
      <c r="J676" t="s">
        <v>22</v>
      </c>
      <c r="K676">
        <v>1313730000</v>
      </c>
      <c r="L676">
        <v>1317790800</v>
      </c>
      <c r="M676" t="b">
        <v>0</v>
      </c>
      <c r="N676" t="b">
        <v>0</v>
      </c>
      <c r="O676" t="s">
        <v>122</v>
      </c>
      <c r="P676">
        <f t="shared" si="40"/>
        <v>47</v>
      </c>
      <c r="Q676" t="s">
        <v>2054</v>
      </c>
      <c r="R676" t="s">
        <v>2055</v>
      </c>
      <c r="S676" s="6">
        <f t="shared" si="41"/>
        <v>40774.208333333336</v>
      </c>
      <c r="T676" s="6">
        <f t="shared" si="42"/>
        <v>40821.208333333336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9">
        <f t="shared" si="43"/>
        <v>122.97938144329896</v>
      </c>
      <c r="G677" t="s">
        <v>20</v>
      </c>
      <c r="H677">
        <v>331</v>
      </c>
      <c r="I677" t="s">
        <v>21</v>
      </c>
      <c r="J677" t="s">
        <v>22</v>
      </c>
      <c r="K677">
        <v>1568178000</v>
      </c>
      <c r="L677">
        <v>1568782800</v>
      </c>
      <c r="M677" t="b">
        <v>0</v>
      </c>
      <c r="N677" t="b">
        <v>0</v>
      </c>
      <c r="O677" t="s">
        <v>1029</v>
      </c>
      <c r="P677">
        <f t="shared" si="40"/>
        <v>36.04</v>
      </c>
      <c r="Q677" t="s">
        <v>2064</v>
      </c>
      <c r="R677" t="s">
        <v>2065</v>
      </c>
      <c r="S677" s="6">
        <f t="shared" si="41"/>
        <v>43719.208333333328</v>
      </c>
      <c r="T677" s="6">
        <f t="shared" si="42"/>
        <v>43726.208333333328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9">
        <f t="shared" si="43"/>
        <v>189.74959871589084</v>
      </c>
      <c r="G678" t="s">
        <v>20</v>
      </c>
      <c r="H678">
        <v>1170</v>
      </c>
      <c r="I678" t="s">
        <v>21</v>
      </c>
      <c r="J678" t="s">
        <v>22</v>
      </c>
      <c r="K678">
        <v>1348635600</v>
      </c>
      <c r="L678">
        <v>1349413200</v>
      </c>
      <c r="M678" t="b">
        <v>0</v>
      </c>
      <c r="N678" t="b">
        <v>0</v>
      </c>
      <c r="O678" t="s">
        <v>122</v>
      </c>
      <c r="P678">
        <f t="shared" si="40"/>
        <v>101.04</v>
      </c>
      <c r="Q678" t="s">
        <v>2054</v>
      </c>
      <c r="R678" t="s">
        <v>2055</v>
      </c>
      <c r="S678" s="6">
        <f t="shared" si="41"/>
        <v>41178.208333333336</v>
      </c>
      <c r="T678" s="6">
        <f t="shared" si="42"/>
        <v>41187.208333333336</v>
      </c>
    </row>
    <row r="679" spans="1:20" x14ac:dyDescent="0.35">
      <c r="A679">
        <v>190</v>
      </c>
      <c r="B679" t="s">
        <v>432</v>
      </c>
      <c r="C679" s="3" t="s">
        <v>433</v>
      </c>
      <c r="D679">
        <v>3700</v>
      </c>
      <c r="E679">
        <v>2538</v>
      </c>
      <c r="F679" s="9">
        <f t="shared" si="43"/>
        <v>68.594594594594597</v>
      </c>
      <c r="G679" t="s">
        <v>14</v>
      </c>
      <c r="H679">
        <v>24</v>
      </c>
      <c r="I679" t="s">
        <v>21</v>
      </c>
      <c r="J679" t="s">
        <v>22</v>
      </c>
      <c r="K679">
        <v>1370322000</v>
      </c>
      <c r="L679">
        <v>1370408400</v>
      </c>
      <c r="M679" t="b">
        <v>0</v>
      </c>
      <c r="N679" t="b">
        <v>1</v>
      </c>
      <c r="O679" t="s">
        <v>33</v>
      </c>
      <c r="P679">
        <f t="shared" si="40"/>
        <v>105.75</v>
      </c>
      <c r="Q679" t="s">
        <v>2039</v>
      </c>
      <c r="R679" t="s">
        <v>2040</v>
      </c>
      <c r="S679" s="6">
        <f t="shared" si="41"/>
        <v>41429.208333333336</v>
      </c>
      <c r="T679" s="6">
        <f t="shared" si="42"/>
        <v>41430.208333333336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9">
        <f t="shared" si="43"/>
        <v>17.968844221105527</v>
      </c>
      <c r="G680" t="s">
        <v>74</v>
      </c>
      <c r="H680">
        <v>215</v>
      </c>
      <c r="I680" t="s">
        <v>21</v>
      </c>
      <c r="J680" t="s">
        <v>22</v>
      </c>
      <c r="K680">
        <v>1547877600</v>
      </c>
      <c r="L680">
        <v>1548050400</v>
      </c>
      <c r="M680" t="b">
        <v>0</v>
      </c>
      <c r="N680" t="b">
        <v>0</v>
      </c>
      <c r="O680" t="s">
        <v>53</v>
      </c>
      <c r="P680">
        <f t="shared" si="40"/>
        <v>83.16</v>
      </c>
      <c r="Q680" t="s">
        <v>2041</v>
      </c>
      <c r="R680" t="s">
        <v>2044</v>
      </c>
      <c r="S680" s="6">
        <f t="shared" si="41"/>
        <v>43484.25</v>
      </c>
      <c r="T680" s="6">
        <f t="shared" si="42"/>
        <v>43486.25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9">
        <f t="shared" si="43"/>
        <v>1036.5</v>
      </c>
      <c r="G681" t="s">
        <v>20</v>
      </c>
      <c r="H681">
        <v>363</v>
      </c>
      <c r="I681" t="s">
        <v>21</v>
      </c>
      <c r="J681" t="s">
        <v>22</v>
      </c>
      <c r="K681">
        <v>1571374800</v>
      </c>
      <c r="L681">
        <v>1571806800</v>
      </c>
      <c r="M681" t="b">
        <v>0</v>
      </c>
      <c r="N681" t="b">
        <v>1</v>
      </c>
      <c r="O681" t="s">
        <v>17</v>
      </c>
      <c r="P681">
        <f t="shared" si="40"/>
        <v>39.979999999999997</v>
      </c>
      <c r="Q681" t="s">
        <v>2033</v>
      </c>
      <c r="R681" t="s">
        <v>2034</v>
      </c>
      <c r="S681" s="6">
        <f t="shared" si="41"/>
        <v>43756.208333333328</v>
      </c>
      <c r="T681" s="6">
        <f t="shared" si="42"/>
        <v>43761.208333333328</v>
      </c>
    </row>
    <row r="682" spans="1:20" ht="31" x14ac:dyDescent="0.35">
      <c r="A682">
        <v>828</v>
      </c>
      <c r="B682" t="s">
        <v>1689</v>
      </c>
      <c r="C682" s="3" t="s">
        <v>1690</v>
      </c>
      <c r="D682">
        <v>7100</v>
      </c>
      <c r="E682">
        <v>4899</v>
      </c>
      <c r="F682" s="9">
        <f t="shared" si="43"/>
        <v>69</v>
      </c>
      <c r="G682" t="s">
        <v>14</v>
      </c>
      <c r="H682">
        <v>70</v>
      </c>
      <c r="I682" t="s">
        <v>21</v>
      </c>
      <c r="J682" t="s">
        <v>22</v>
      </c>
      <c r="K682">
        <v>1535432400</v>
      </c>
      <c r="L682">
        <v>1537592400</v>
      </c>
      <c r="M682" t="b">
        <v>0</v>
      </c>
      <c r="N682" t="b">
        <v>0</v>
      </c>
      <c r="O682" t="s">
        <v>33</v>
      </c>
      <c r="P682">
        <f t="shared" si="40"/>
        <v>69.989999999999995</v>
      </c>
      <c r="Q682" t="s">
        <v>2039</v>
      </c>
      <c r="R682" t="s">
        <v>2040</v>
      </c>
      <c r="S682" s="6">
        <f t="shared" si="41"/>
        <v>43340.208333333328</v>
      </c>
      <c r="T682" s="6">
        <f t="shared" si="42"/>
        <v>43365.208333333328</v>
      </c>
    </row>
    <row r="683" spans="1:20" ht="31" x14ac:dyDescent="0.35">
      <c r="A683">
        <v>183</v>
      </c>
      <c r="B683" t="s">
        <v>418</v>
      </c>
      <c r="C683" s="3" t="s">
        <v>419</v>
      </c>
      <c r="D683">
        <v>5100</v>
      </c>
      <c r="E683">
        <v>3525</v>
      </c>
      <c r="F683" s="9">
        <f t="shared" si="43"/>
        <v>69.117647058823536</v>
      </c>
      <c r="G683" t="s">
        <v>14</v>
      </c>
      <c r="H683">
        <v>86</v>
      </c>
      <c r="I683" t="s">
        <v>15</v>
      </c>
      <c r="J683" t="s">
        <v>16</v>
      </c>
      <c r="K683">
        <v>1284008400</v>
      </c>
      <c r="L683">
        <v>1285131600</v>
      </c>
      <c r="M683" t="b">
        <v>0</v>
      </c>
      <c r="N683" t="b">
        <v>0</v>
      </c>
      <c r="O683" t="s">
        <v>23</v>
      </c>
      <c r="P683">
        <f t="shared" si="40"/>
        <v>40.99</v>
      </c>
      <c r="Q683" t="s">
        <v>2035</v>
      </c>
      <c r="R683" t="s">
        <v>2036</v>
      </c>
      <c r="S683" s="6">
        <f t="shared" si="41"/>
        <v>40430.208333333336</v>
      </c>
      <c r="T683" s="6">
        <f t="shared" si="42"/>
        <v>40443.208333333336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9">
        <f t="shared" si="43"/>
        <v>150.16666666666666</v>
      </c>
      <c r="G684" t="s">
        <v>20</v>
      </c>
      <c r="H684">
        <v>103</v>
      </c>
      <c r="I684" t="s">
        <v>21</v>
      </c>
      <c r="J684" t="s">
        <v>22</v>
      </c>
      <c r="K684">
        <v>1386741600</v>
      </c>
      <c r="L684">
        <v>1387519200</v>
      </c>
      <c r="M684" t="b">
        <v>0</v>
      </c>
      <c r="N684" t="b">
        <v>0</v>
      </c>
      <c r="O684" t="s">
        <v>33</v>
      </c>
      <c r="P684">
        <f t="shared" si="40"/>
        <v>78.73</v>
      </c>
      <c r="Q684" t="s">
        <v>2039</v>
      </c>
      <c r="R684" t="s">
        <v>2040</v>
      </c>
      <c r="S684" s="6">
        <f t="shared" si="41"/>
        <v>41619.25</v>
      </c>
      <c r="T684" s="6">
        <f t="shared" si="42"/>
        <v>41628.25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9">
        <f t="shared" si="43"/>
        <v>358.43478260869563</v>
      </c>
      <c r="G685" t="s">
        <v>20</v>
      </c>
      <c r="H685">
        <v>147</v>
      </c>
      <c r="I685" t="s">
        <v>21</v>
      </c>
      <c r="J685" t="s">
        <v>22</v>
      </c>
      <c r="K685">
        <v>1537074000</v>
      </c>
      <c r="L685">
        <v>1537246800</v>
      </c>
      <c r="M685" t="b">
        <v>0</v>
      </c>
      <c r="N685" t="b">
        <v>0</v>
      </c>
      <c r="O685" t="s">
        <v>33</v>
      </c>
      <c r="P685">
        <f t="shared" si="40"/>
        <v>56.08</v>
      </c>
      <c r="Q685" t="s">
        <v>2039</v>
      </c>
      <c r="R685" t="s">
        <v>2040</v>
      </c>
      <c r="S685" s="6">
        <f t="shared" si="41"/>
        <v>43359.208333333328</v>
      </c>
      <c r="T685" s="6">
        <f t="shared" si="42"/>
        <v>43361.208333333328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9">
        <f t="shared" si="43"/>
        <v>542.85714285714289</v>
      </c>
      <c r="G686" t="s">
        <v>20</v>
      </c>
      <c r="H686">
        <v>110</v>
      </c>
      <c r="I686" t="s">
        <v>15</v>
      </c>
      <c r="J686" t="s">
        <v>16</v>
      </c>
      <c r="K686">
        <v>1277787600</v>
      </c>
      <c r="L686">
        <v>1279515600</v>
      </c>
      <c r="M686" t="b">
        <v>0</v>
      </c>
      <c r="N686" t="b">
        <v>0</v>
      </c>
      <c r="O686" t="s">
        <v>68</v>
      </c>
      <c r="P686">
        <f t="shared" si="40"/>
        <v>69.09</v>
      </c>
      <c r="Q686" t="s">
        <v>2047</v>
      </c>
      <c r="R686" t="s">
        <v>2048</v>
      </c>
      <c r="S686" s="6">
        <f t="shared" si="41"/>
        <v>40358.208333333336</v>
      </c>
      <c r="T686" s="6">
        <f t="shared" si="42"/>
        <v>40378.208333333336</v>
      </c>
    </row>
    <row r="687" spans="1:20" x14ac:dyDescent="0.35">
      <c r="A687">
        <v>875</v>
      </c>
      <c r="B687" t="s">
        <v>1782</v>
      </c>
      <c r="C687" s="3" t="s">
        <v>1783</v>
      </c>
      <c r="D687">
        <v>7900</v>
      </c>
      <c r="E687">
        <v>5465</v>
      </c>
      <c r="F687" s="9">
        <f t="shared" si="43"/>
        <v>69.177215189873422</v>
      </c>
      <c r="G687" t="s">
        <v>14</v>
      </c>
      <c r="H687">
        <v>67</v>
      </c>
      <c r="I687" t="s">
        <v>21</v>
      </c>
      <c r="J687" t="s">
        <v>22</v>
      </c>
      <c r="K687">
        <v>1294898400</v>
      </c>
      <c r="L687">
        <v>1294984800</v>
      </c>
      <c r="M687" t="b">
        <v>0</v>
      </c>
      <c r="N687" t="b">
        <v>0</v>
      </c>
      <c r="O687" t="s">
        <v>23</v>
      </c>
      <c r="P687">
        <f t="shared" si="40"/>
        <v>81.569999999999993</v>
      </c>
      <c r="Q687" t="s">
        <v>2035</v>
      </c>
      <c r="R687" t="s">
        <v>2036</v>
      </c>
      <c r="S687" s="6">
        <f t="shared" si="41"/>
        <v>40556.25</v>
      </c>
      <c r="T687" s="6">
        <f t="shared" si="42"/>
        <v>40557.25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9">
        <f t="shared" si="43"/>
        <v>191.74666666666667</v>
      </c>
      <c r="G688" t="s">
        <v>20</v>
      </c>
      <c r="H688">
        <v>134</v>
      </c>
      <c r="I688" t="s">
        <v>21</v>
      </c>
      <c r="J688" t="s">
        <v>22</v>
      </c>
      <c r="K688">
        <v>1522126800</v>
      </c>
      <c r="L688">
        <v>1523077200</v>
      </c>
      <c r="M688" t="b">
        <v>0</v>
      </c>
      <c r="N688" t="b">
        <v>0</v>
      </c>
      <c r="O688" t="s">
        <v>65</v>
      </c>
      <c r="P688">
        <f t="shared" si="40"/>
        <v>107.32</v>
      </c>
      <c r="Q688" t="s">
        <v>2037</v>
      </c>
      <c r="R688" t="s">
        <v>2046</v>
      </c>
      <c r="S688" s="6">
        <f t="shared" si="41"/>
        <v>43186.208333333328</v>
      </c>
      <c r="T688" s="6">
        <f t="shared" si="42"/>
        <v>43197.208333333328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9">
        <f t="shared" si="43"/>
        <v>932</v>
      </c>
      <c r="G689" t="s">
        <v>20</v>
      </c>
      <c r="H689">
        <v>269</v>
      </c>
      <c r="I689" t="s">
        <v>21</v>
      </c>
      <c r="J689" t="s">
        <v>22</v>
      </c>
      <c r="K689">
        <v>1489298400</v>
      </c>
      <c r="L689">
        <v>1489554000</v>
      </c>
      <c r="M689" t="b">
        <v>0</v>
      </c>
      <c r="N689" t="b">
        <v>0</v>
      </c>
      <c r="O689" t="s">
        <v>33</v>
      </c>
      <c r="P689">
        <f t="shared" si="40"/>
        <v>51.97</v>
      </c>
      <c r="Q689" t="s">
        <v>2039</v>
      </c>
      <c r="R689" t="s">
        <v>2040</v>
      </c>
      <c r="S689" s="6">
        <f t="shared" si="41"/>
        <v>42806.25</v>
      </c>
      <c r="T689" s="6">
        <f t="shared" si="42"/>
        <v>42809.208333333328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9">
        <f t="shared" si="43"/>
        <v>429.27586206896552</v>
      </c>
      <c r="G690" t="s">
        <v>20</v>
      </c>
      <c r="H690">
        <v>175</v>
      </c>
      <c r="I690" t="s">
        <v>21</v>
      </c>
      <c r="J690" t="s">
        <v>22</v>
      </c>
      <c r="K690">
        <v>1547100000</v>
      </c>
      <c r="L690">
        <v>1548482400</v>
      </c>
      <c r="M690" t="b">
        <v>0</v>
      </c>
      <c r="N690" t="b">
        <v>1</v>
      </c>
      <c r="O690" t="s">
        <v>269</v>
      </c>
      <c r="P690">
        <f t="shared" si="40"/>
        <v>71.14</v>
      </c>
      <c r="Q690" t="s">
        <v>2041</v>
      </c>
      <c r="R690" t="s">
        <v>2060</v>
      </c>
      <c r="S690" s="6">
        <f t="shared" si="41"/>
        <v>43475.25</v>
      </c>
      <c r="T690" s="6">
        <f t="shared" si="42"/>
        <v>43491.25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9">
        <f t="shared" si="43"/>
        <v>100.65753424657534</v>
      </c>
      <c r="G691" t="s">
        <v>20</v>
      </c>
      <c r="H691">
        <v>69</v>
      </c>
      <c r="I691" t="s">
        <v>21</v>
      </c>
      <c r="J691" t="s">
        <v>22</v>
      </c>
      <c r="K691">
        <v>1383022800</v>
      </c>
      <c r="L691">
        <v>1384063200</v>
      </c>
      <c r="M691" t="b">
        <v>0</v>
      </c>
      <c r="N691" t="b">
        <v>0</v>
      </c>
      <c r="O691" t="s">
        <v>28</v>
      </c>
      <c r="P691">
        <f t="shared" si="40"/>
        <v>106.49</v>
      </c>
      <c r="Q691" t="s">
        <v>2037</v>
      </c>
      <c r="R691" t="s">
        <v>2038</v>
      </c>
      <c r="S691" s="6">
        <f t="shared" si="41"/>
        <v>41576.208333333336</v>
      </c>
      <c r="T691" s="6">
        <f t="shared" si="42"/>
        <v>41588.25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9">
        <f t="shared" si="43"/>
        <v>226.61111111111111</v>
      </c>
      <c r="G692" t="s">
        <v>20</v>
      </c>
      <c r="H692">
        <v>190</v>
      </c>
      <c r="I692" t="s">
        <v>21</v>
      </c>
      <c r="J692" t="s">
        <v>22</v>
      </c>
      <c r="K692">
        <v>1322373600</v>
      </c>
      <c r="L692">
        <v>1322892000</v>
      </c>
      <c r="M692" t="b">
        <v>0</v>
      </c>
      <c r="N692" t="b">
        <v>1</v>
      </c>
      <c r="O692" t="s">
        <v>42</v>
      </c>
      <c r="P692">
        <f t="shared" si="40"/>
        <v>42.94</v>
      </c>
      <c r="Q692" t="s">
        <v>2041</v>
      </c>
      <c r="R692" t="s">
        <v>2042</v>
      </c>
      <c r="S692" s="6">
        <f t="shared" si="41"/>
        <v>40874.25</v>
      </c>
      <c r="T692" s="6">
        <f t="shared" si="42"/>
        <v>40880.25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9">
        <f t="shared" si="43"/>
        <v>142.38</v>
      </c>
      <c r="G693" t="s">
        <v>20</v>
      </c>
      <c r="H693">
        <v>237</v>
      </c>
      <c r="I693" t="s">
        <v>21</v>
      </c>
      <c r="J693" t="s">
        <v>22</v>
      </c>
      <c r="K693">
        <v>1349240400</v>
      </c>
      <c r="L693">
        <v>1350709200</v>
      </c>
      <c r="M693" t="b">
        <v>1</v>
      </c>
      <c r="N693" t="b">
        <v>1</v>
      </c>
      <c r="O693" t="s">
        <v>42</v>
      </c>
      <c r="P693">
        <f t="shared" si="40"/>
        <v>30.04</v>
      </c>
      <c r="Q693" t="s">
        <v>2041</v>
      </c>
      <c r="R693" t="s">
        <v>2042</v>
      </c>
      <c r="S693" s="6">
        <f t="shared" si="41"/>
        <v>41185.208333333336</v>
      </c>
      <c r="T693" s="6">
        <f t="shared" si="42"/>
        <v>41202.208333333336</v>
      </c>
    </row>
    <row r="694" spans="1:20" x14ac:dyDescent="0.35">
      <c r="A694">
        <v>4</v>
      </c>
      <c r="B694" t="s">
        <v>31</v>
      </c>
      <c r="C694" s="3" t="s">
        <v>32</v>
      </c>
      <c r="D694">
        <v>7600</v>
      </c>
      <c r="E694">
        <v>5265</v>
      </c>
      <c r="F694" s="9">
        <f t="shared" si="43"/>
        <v>69.276315789473685</v>
      </c>
      <c r="G694" t="s">
        <v>14</v>
      </c>
      <c r="H694">
        <v>53</v>
      </c>
      <c r="I694" t="s">
        <v>21</v>
      </c>
      <c r="J694" t="s">
        <v>22</v>
      </c>
      <c r="K694">
        <v>1547964000</v>
      </c>
      <c r="L694">
        <v>1548309600</v>
      </c>
      <c r="M694" t="b">
        <v>0</v>
      </c>
      <c r="N694" t="b">
        <v>0</v>
      </c>
      <c r="O694" t="s">
        <v>33</v>
      </c>
      <c r="P694">
        <f t="shared" si="40"/>
        <v>99.34</v>
      </c>
      <c r="Q694" t="s">
        <v>2039</v>
      </c>
      <c r="R694" t="s">
        <v>2040</v>
      </c>
      <c r="S694" s="6">
        <f t="shared" si="41"/>
        <v>43485.25</v>
      </c>
      <c r="T694" s="6">
        <f t="shared" si="42"/>
        <v>43489.25</v>
      </c>
    </row>
    <row r="695" spans="1:20" ht="31" x14ac:dyDescent="0.35">
      <c r="A695">
        <v>858</v>
      </c>
      <c r="B695" t="s">
        <v>1748</v>
      </c>
      <c r="C695" s="3" t="s">
        <v>1749</v>
      </c>
      <c r="D695">
        <v>4000</v>
      </c>
      <c r="E695">
        <v>2778</v>
      </c>
      <c r="F695" s="9">
        <f t="shared" si="43"/>
        <v>69.45</v>
      </c>
      <c r="G695" t="s">
        <v>14</v>
      </c>
      <c r="H695">
        <v>35</v>
      </c>
      <c r="I695" t="s">
        <v>21</v>
      </c>
      <c r="J695" t="s">
        <v>22</v>
      </c>
      <c r="K695">
        <v>1524286800</v>
      </c>
      <c r="L695">
        <v>1524891600</v>
      </c>
      <c r="M695" t="b">
        <v>1</v>
      </c>
      <c r="N695" t="b">
        <v>0</v>
      </c>
      <c r="O695" t="s">
        <v>17</v>
      </c>
      <c r="P695">
        <f t="shared" si="40"/>
        <v>79.37</v>
      </c>
      <c r="Q695" t="s">
        <v>2033</v>
      </c>
      <c r="R695" t="s">
        <v>2034</v>
      </c>
      <c r="S695" s="6">
        <f t="shared" si="41"/>
        <v>43211.208333333328</v>
      </c>
      <c r="T695" s="6">
        <f t="shared" si="42"/>
        <v>43218.208333333328</v>
      </c>
    </row>
    <row r="696" spans="1:20" x14ac:dyDescent="0.35">
      <c r="A696">
        <v>79</v>
      </c>
      <c r="B696" t="s">
        <v>207</v>
      </c>
      <c r="C696" s="3" t="s">
        <v>208</v>
      </c>
      <c r="D696">
        <v>57800</v>
      </c>
      <c r="E696">
        <v>40228</v>
      </c>
      <c r="F696" s="9">
        <f t="shared" si="43"/>
        <v>69.598615916955012</v>
      </c>
      <c r="G696" t="s">
        <v>14</v>
      </c>
      <c r="H696">
        <v>838</v>
      </c>
      <c r="I696" t="s">
        <v>21</v>
      </c>
      <c r="J696" t="s">
        <v>22</v>
      </c>
      <c r="K696">
        <v>1529125200</v>
      </c>
      <c r="L696">
        <v>1529557200</v>
      </c>
      <c r="M696" t="b">
        <v>0</v>
      </c>
      <c r="N696" t="b">
        <v>0</v>
      </c>
      <c r="O696" t="s">
        <v>33</v>
      </c>
      <c r="P696">
        <f t="shared" si="40"/>
        <v>48</v>
      </c>
      <c r="Q696" t="s">
        <v>2039</v>
      </c>
      <c r="R696" t="s">
        <v>2040</v>
      </c>
      <c r="S696" s="6">
        <f t="shared" si="41"/>
        <v>43267.208333333328</v>
      </c>
      <c r="T696" s="6">
        <f t="shared" si="42"/>
        <v>43272.208333333328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9">
        <f t="shared" si="43"/>
        <v>133.93478260869566</v>
      </c>
      <c r="G697" t="s">
        <v>20</v>
      </c>
      <c r="H697">
        <v>196</v>
      </c>
      <c r="I697" t="s">
        <v>107</v>
      </c>
      <c r="J697" t="s">
        <v>108</v>
      </c>
      <c r="K697">
        <v>1447480800</v>
      </c>
      <c r="L697">
        <v>1448863200</v>
      </c>
      <c r="M697" t="b">
        <v>1</v>
      </c>
      <c r="N697" t="b">
        <v>0</v>
      </c>
      <c r="O697" t="s">
        <v>23</v>
      </c>
      <c r="P697">
        <f t="shared" si="40"/>
        <v>62.87</v>
      </c>
      <c r="Q697" t="s">
        <v>2035</v>
      </c>
      <c r="R697" t="s">
        <v>2036</v>
      </c>
      <c r="S697" s="6">
        <f t="shared" si="41"/>
        <v>42322.25</v>
      </c>
      <c r="T697" s="6">
        <f t="shared" si="42"/>
        <v>42338.25</v>
      </c>
    </row>
    <row r="698" spans="1:20" x14ac:dyDescent="0.35">
      <c r="A698">
        <v>501</v>
      </c>
      <c r="B698" t="s">
        <v>1050</v>
      </c>
      <c r="C698" s="3" t="s">
        <v>1051</v>
      </c>
      <c r="D698">
        <v>153600</v>
      </c>
      <c r="E698">
        <v>107743</v>
      </c>
      <c r="F698" s="9">
        <f t="shared" si="43"/>
        <v>70.145182291666671</v>
      </c>
      <c r="G698" t="s">
        <v>14</v>
      </c>
      <c r="H698">
        <v>1796</v>
      </c>
      <c r="I698" t="s">
        <v>21</v>
      </c>
      <c r="J698" t="s">
        <v>22</v>
      </c>
      <c r="K698">
        <v>1363064400</v>
      </c>
      <c r="L698">
        <v>1363237200</v>
      </c>
      <c r="M698" t="b">
        <v>0</v>
      </c>
      <c r="N698" t="b">
        <v>0</v>
      </c>
      <c r="O698" t="s">
        <v>42</v>
      </c>
      <c r="P698">
        <f t="shared" si="40"/>
        <v>59.99</v>
      </c>
      <c r="Q698" t="s">
        <v>2041</v>
      </c>
      <c r="R698" t="s">
        <v>2042</v>
      </c>
      <c r="S698" s="6">
        <f t="shared" si="41"/>
        <v>41345.208333333336</v>
      </c>
      <c r="T698" s="6">
        <f t="shared" si="42"/>
        <v>41347.208333333336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9">
        <f t="shared" si="43"/>
        <v>152.80062063615205</v>
      </c>
      <c r="G699" t="s">
        <v>20</v>
      </c>
      <c r="H699">
        <v>7295</v>
      </c>
      <c r="I699" t="s">
        <v>21</v>
      </c>
      <c r="J699" t="s">
        <v>22</v>
      </c>
      <c r="K699">
        <v>1522472400</v>
      </c>
      <c r="L699">
        <v>1522645200</v>
      </c>
      <c r="M699" t="b">
        <v>0</v>
      </c>
      <c r="N699" t="b">
        <v>0</v>
      </c>
      <c r="O699" t="s">
        <v>50</v>
      </c>
      <c r="P699">
        <f t="shared" si="40"/>
        <v>27</v>
      </c>
      <c r="Q699" t="s">
        <v>2035</v>
      </c>
      <c r="R699" t="s">
        <v>2043</v>
      </c>
      <c r="S699" s="6">
        <f t="shared" si="41"/>
        <v>43190.208333333328</v>
      </c>
      <c r="T699" s="6">
        <f t="shared" si="42"/>
        <v>43192.208333333328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9">
        <f t="shared" si="43"/>
        <v>446.69121140142516</v>
      </c>
      <c r="G700" t="s">
        <v>20</v>
      </c>
      <c r="H700">
        <v>2893</v>
      </c>
      <c r="I700" t="s">
        <v>15</v>
      </c>
      <c r="J700" t="s">
        <v>16</v>
      </c>
      <c r="K700">
        <v>1322114400</v>
      </c>
      <c r="L700">
        <v>1323324000</v>
      </c>
      <c r="M700" t="b">
        <v>0</v>
      </c>
      <c r="N700" t="b">
        <v>0</v>
      </c>
      <c r="O700" t="s">
        <v>65</v>
      </c>
      <c r="P700">
        <f t="shared" si="40"/>
        <v>65</v>
      </c>
      <c r="Q700" t="s">
        <v>2037</v>
      </c>
      <c r="R700" t="s">
        <v>2046</v>
      </c>
      <c r="S700" s="6">
        <f t="shared" si="41"/>
        <v>40871.25</v>
      </c>
      <c r="T700" s="6">
        <f t="shared" si="42"/>
        <v>40885.25</v>
      </c>
    </row>
    <row r="701" spans="1:20" x14ac:dyDescent="0.35">
      <c r="A701">
        <v>509</v>
      </c>
      <c r="B701" t="s">
        <v>398</v>
      </c>
      <c r="C701" s="3" t="s">
        <v>1065</v>
      </c>
      <c r="D701">
        <v>168500</v>
      </c>
      <c r="E701">
        <v>119510</v>
      </c>
      <c r="F701" s="9">
        <f t="shared" si="43"/>
        <v>70.925816023738875</v>
      </c>
      <c r="G701" t="s">
        <v>14</v>
      </c>
      <c r="H701">
        <v>1258</v>
      </c>
      <c r="I701" t="s">
        <v>21</v>
      </c>
      <c r="J701" t="s">
        <v>22</v>
      </c>
      <c r="K701">
        <v>1336194000</v>
      </c>
      <c r="L701">
        <v>1337058000</v>
      </c>
      <c r="M701" t="b">
        <v>0</v>
      </c>
      <c r="N701" t="b">
        <v>0</v>
      </c>
      <c r="O701" t="s">
        <v>33</v>
      </c>
      <c r="P701">
        <f t="shared" si="40"/>
        <v>95</v>
      </c>
      <c r="Q701" t="s">
        <v>2039</v>
      </c>
      <c r="R701" t="s">
        <v>2040</v>
      </c>
      <c r="S701" s="6">
        <f t="shared" si="41"/>
        <v>41034.208333333336</v>
      </c>
      <c r="T701" s="6">
        <f t="shared" si="42"/>
        <v>41044.208333333336</v>
      </c>
    </row>
    <row r="702" spans="1:20" x14ac:dyDescent="0.35">
      <c r="A702">
        <v>135</v>
      </c>
      <c r="B702" t="s">
        <v>322</v>
      </c>
      <c r="C702" s="3" t="s">
        <v>323</v>
      </c>
      <c r="D702">
        <v>7700</v>
      </c>
      <c r="E702">
        <v>5488</v>
      </c>
      <c r="F702" s="9">
        <f t="shared" si="43"/>
        <v>71.272727272727266</v>
      </c>
      <c r="G702" t="s">
        <v>14</v>
      </c>
      <c r="H702">
        <v>117</v>
      </c>
      <c r="I702" t="s">
        <v>21</v>
      </c>
      <c r="J702" t="s">
        <v>22</v>
      </c>
      <c r="K702">
        <v>1362636000</v>
      </c>
      <c r="L702">
        <v>1363064400</v>
      </c>
      <c r="M702" t="b">
        <v>0</v>
      </c>
      <c r="N702" t="b">
        <v>1</v>
      </c>
      <c r="O702" t="s">
        <v>33</v>
      </c>
      <c r="P702">
        <f t="shared" si="40"/>
        <v>46.91</v>
      </c>
      <c r="Q702" t="s">
        <v>2039</v>
      </c>
      <c r="R702" t="s">
        <v>2040</v>
      </c>
      <c r="S702" s="6">
        <f t="shared" si="41"/>
        <v>41340.25</v>
      </c>
      <c r="T702" s="6">
        <f t="shared" si="42"/>
        <v>41345.208333333336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9">
        <f t="shared" si="43"/>
        <v>175.02692307692308</v>
      </c>
      <c r="G703" t="s">
        <v>20</v>
      </c>
      <c r="H703">
        <v>820</v>
      </c>
      <c r="I703" t="s">
        <v>21</v>
      </c>
      <c r="J703" t="s">
        <v>22</v>
      </c>
      <c r="K703">
        <v>1301202000</v>
      </c>
      <c r="L703">
        <v>1301806800</v>
      </c>
      <c r="M703" t="b">
        <v>1</v>
      </c>
      <c r="N703" t="b">
        <v>0</v>
      </c>
      <c r="O703" t="s">
        <v>33</v>
      </c>
      <c r="P703">
        <f t="shared" si="40"/>
        <v>110.99</v>
      </c>
      <c r="Q703" t="s">
        <v>2039</v>
      </c>
      <c r="R703" t="s">
        <v>2040</v>
      </c>
      <c r="S703" s="6">
        <f t="shared" si="41"/>
        <v>40629.208333333336</v>
      </c>
      <c r="T703" s="6">
        <f t="shared" si="42"/>
        <v>40636.208333333336</v>
      </c>
    </row>
    <row r="704" spans="1:20" x14ac:dyDescent="0.35">
      <c r="A704">
        <v>348</v>
      </c>
      <c r="B704" t="s">
        <v>748</v>
      </c>
      <c r="C704" s="3" t="s">
        <v>749</v>
      </c>
      <c r="D704">
        <v>199000</v>
      </c>
      <c r="E704">
        <v>142823</v>
      </c>
      <c r="F704" s="9">
        <f t="shared" si="43"/>
        <v>71.770351758793964</v>
      </c>
      <c r="G704" t="s">
        <v>14</v>
      </c>
      <c r="H704">
        <v>3483</v>
      </c>
      <c r="I704" t="s">
        <v>21</v>
      </c>
      <c r="J704" t="s">
        <v>22</v>
      </c>
      <c r="K704">
        <v>1487224800</v>
      </c>
      <c r="L704">
        <v>1488348000</v>
      </c>
      <c r="M704" t="b">
        <v>0</v>
      </c>
      <c r="N704" t="b">
        <v>0</v>
      </c>
      <c r="O704" t="s">
        <v>17</v>
      </c>
      <c r="P704">
        <f t="shared" si="40"/>
        <v>41.01</v>
      </c>
      <c r="Q704" t="s">
        <v>2033</v>
      </c>
      <c r="R704" t="s">
        <v>2034</v>
      </c>
      <c r="S704" s="6">
        <f t="shared" si="41"/>
        <v>42782.25</v>
      </c>
      <c r="T704" s="6">
        <f t="shared" si="42"/>
        <v>42795.25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9">
        <f t="shared" si="43"/>
        <v>311.87381703470032</v>
      </c>
      <c r="G705" t="s">
        <v>20</v>
      </c>
      <c r="H705">
        <v>2038</v>
      </c>
      <c r="I705" t="s">
        <v>21</v>
      </c>
      <c r="J705" t="s">
        <v>22</v>
      </c>
      <c r="K705">
        <v>1334984400</v>
      </c>
      <c r="L705">
        <v>1336453200</v>
      </c>
      <c r="M705" t="b">
        <v>1</v>
      </c>
      <c r="N705" t="b">
        <v>1</v>
      </c>
      <c r="O705" t="s">
        <v>206</v>
      </c>
      <c r="P705">
        <f t="shared" si="40"/>
        <v>97.02</v>
      </c>
      <c r="Q705" t="s">
        <v>2047</v>
      </c>
      <c r="R705" t="s">
        <v>2059</v>
      </c>
      <c r="S705" s="6">
        <f t="shared" si="41"/>
        <v>41020.208333333336</v>
      </c>
      <c r="T705" s="6">
        <f t="shared" si="42"/>
        <v>41037.208333333336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9">
        <f t="shared" si="43"/>
        <v>122.7816091954023</v>
      </c>
      <c r="G706" t="s">
        <v>20</v>
      </c>
      <c r="H706">
        <v>116</v>
      </c>
      <c r="I706" t="s">
        <v>21</v>
      </c>
      <c r="J706" t="s">
        <v>22</v>
      </c>
      <c r="K706">
        <v>1467608400</v>
      </c>
      <c r="L706">
        <v>1468904400</v>
      </c>
      <c r="M706" t="b">
        <v>0</v>
      </c>
      <c r="N706" t="b">
        <v>0</v>
      </c>
      <c r="O706" t="s">
        <v>71</v>
      </c>
      <c r="P706">
        <f t="shared" ref="P706:P769" si="44">IF(E706=0, 0, ROUND(E706/H706,2))</f>
        <v>92.09</v>
      </c>
      <c r="Q706" t="s">
        <v>2041</v>
      </c>
      <c r="R706" t="s">
        <v>2049</v>
      </c>
      <c r="S706" s="6">
        <f t="shared" ref="S706:S769" si="45">(((K706/60)/60)/24)+DATE(1970,1,1)</f>
        <v>42555.208333333328</v>
      </c>
      <c r="T706" s="6">
        <f t="shared" ref="T706:T769" si="46">(((L706/60)/60)/24)+DATE(1970,1,1)</f>
        <v>42570.208333333328</v>
      </c>
    </row>
    <row r="707" spans="1:20" x14ac:dyDescent="0.35">
      <c r="A707">
        <v>185</v>
      </c>
      <c r="B707" t="s">
        <v>422</v>
      </c>
      <c r="C707" s="3" t="s">
        <v>423</v>
      </c>
      <c r="D707">
        <v>1000</v>
      </c>
      <c r="E707">
        <v>718</v>
      </c>
      <c r="F707" s="9">
        <f t="shared" ref="F707:F770" si="47">100*E707/D707</f>
        <v>71.8</v>
      </c>
      <c r="G707" t="s">
        <v>14</v>
      </c>
      <c r="H707">
        <v>19</v>
      </c>
      <c r="I707" t="s">
        <v>21</v>
      </c>
      <c r="J707" t="s">
        <v>22</v>
      </c>
      <c r="K707">
        <v>1526187600</v>
      </c>
      <c r="L707">
        <v>1527138000</v>
      </c>
      <c r="M707" t="b">
        <v>0</v>
      </c>
      <c r="N707" t="b">
        <v>0</v>
      </c>
      <c r="O707" t="s">
        <v>269</v>
      </c>
      <c r="P707">
        <f t="shared" si="44"/>
        <v>37.79</v>
      </c>
      <c r="Q707" t="s">
        <v>2041</v>
      </c>
      <c r="R707" t="s">
        <v>2060</v>
      </c>
      <c r="S707" s="6">
        <f t="shared" si="45"/>
        <v>43233.208333333328</v>
      </c>
      <c r="T707" s="6">
        <f t="shared" si="46"/>
        <v>43244.208333333328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9">
        <f t="shared" si="47"/>
        <v>127.84686346863468</v>
      </c>
      <c r="G708" t="s">
        <v>20</v>
      </c>
      <c r="H708">
        <v>1345</v>
      </c>
      <c r="I708" t="s">
        <v>26</v>
      </c>
      <c r="J708" t="s">
        <v>27</v>
      </c>
      <c r="K708">
        <v>1546754400</v>
      </c>
      <c r="L708">
        <v>1547445600</v>
      </c>
      <c r="M708" t="b">
        <v>0</v>
      </c>
      <c r="N708" t="b">
        <v>1</v>
      </c>
      <c r="O708" t="s">
        <v>28</v>
      </c>
      <c r="P708">
        <f t="shared" si="44"/>
        <v>103.04</v>
      </c>
      <c r="Q708" t="s">
        <v>2037</v>
      </c>
      <c r="R708" t="s">
        <v>2038</v>
      </c>
      <c r="S708" s="6">
        <f t="shared" si="45"/>
        <v>43471.25</v>
      </c>
      <c r="T708" s="6">
        <f t="shared" si="46"/>
        <v>43479.25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9">
        <f t="shared" si="47"/>
        <v>158.61643835616439</v>
      </c>
      <c r="G709" t="s">
        <v>20</v>
      </c>
      <c r="H709">
        <v>168</v>
      </c>
      <c r="I709" t="s">
        <v>21</v>
      </c>
      <c r="J709" t="s">
        <v>22</v>
      </c>
      <c r="K709">
        <v>1544248800</v>
      </c>
      <c r="L709">
        <v>1547359200</v>
      </c>
      <c r="M709" t="b">
        <v>0</v>
      </c>
      <c r="N709" t="b">
        <v>0</v>
      </c>
      <c r="O709" t="s">
        <v>53</v>
      </c>
      <c r="P709">
        <f t="shared" si="44"/>
        <v>68.92</v>
      </c>
      <c r="Q709" t="s">
        <v>2041</v>
      </c>
      <c r="R709" t="s">
        <v>2044</v>
      </c>
      <c r="S709" s="6">
        <f t="shared" si="45"/>
        <v>43442.25</v>
      </c>
      <c r="T709" s="6">
        <f t="shared" si="46"/>
        <v>43478.25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9">
        <f t="shared" si="47"/>
        <v>707.05882352941171</v>
      </c>
      <c r="G710" t="s">
        <v>20</v>
      </c>
      <c r="H710">
        <v>137</v>
      </c>
      <c r="I710" t="s">
        <v>98</v>
      </c>
      <c r="J710" t="s">
        <v>99</v>
      </c>
      <c r="K710">
        <v>1495429200</v>
      </c>
      <c r="L710">
        <v>1496293200</v>
      </c>
      <c r="M710" t="b">
        <v>0</v>
      </c>
      <c r="N710" t="b">
        <v>0</v>
      </c>
      <c r="O710" t="s">
        <v>33</v>
      </c>
      <c r="P710">
        <f t="shared" si="44"/>
        <v>87.74</v>
      </c>
      <c r="Q710" t="s">
        <v>2039</v>
      </c>
      <c r="R710" t="s">
        <v>2040</v>
      </c>
      <c r="S710" s="6">
        <f t="shared" si="45"/>
        <v>42877.208333333328</v>
      </c>
      <c r="T710" s="6">
        <f t="shared" si="46"/>
        <v>42887.208333333328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9">
        <f t="shared" si="47"/>
        <v>142.38775510204081</v>
      </c>
      <c r="G711" t="s">
        <v>20</v>
      </c>
      <c r="H711">
        <v>186</v>
      </c>
      <c r="I711" t="s">
        <v>107</v>
      </c>
      <c r="J711" t="s">
        <v>108</v>
      </c>
      <c r="K711">
        <v>1334811600</v>
      </c>
      <c r="L711">
        <v>1335416400</v>
      </c>
      <c r="M711" t="b">
        <v>0</v>
      </c>
      <c r="N711" t="b">
        <v>0</v>
      </c>
      <c r="O711" t="s">
        <v>33</v>
      </c>
      <c r="P711">
        <f t="shared" si="44"/>
        <v>75.02</v>
      </c>
      <c r="Q711" t="s">
        <v>2039</v>
      </c>
      <c r="R711" t="s">
        <v>2040</v>
      </c>
      <c r="S711" s="6">
        <f t="shared" si="45"/>
        <v>41018.208333333336</v>
      </c>
      <c r="T711" s="6">
        <f t="shared" si="46"/>
        <v>41025.208333333336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9">
        <f t="shared" si="47"/>
        <v>147.86046511627907</v>
      </c>
      <c r="G712" t="s">
        <v>20</v>
      </c>
      <c r="H712">
        <v>125</v>
      </c>
      <c r="I712" t="s">
        <v>21</v>
      </c>
      <c r="J712" t="s">
        <v>22</v>
      </c>
      <c r="K712">
        <v>1531544400</v>
      </c>
      <c r="L712">
        <v>1532149200</v>
      </c>
      <c r="M712" t="b">
        <v>0</v>
      </c>
      <c r="N712" t="b">
        <v>1</v>
      </c>
      <c r="O712" t="s">
        <v>33</v>
      </c>
      <c r="P712">
        <f t="shared" si="44"/>
        <v>50.86</v>
      </c>
      <c r="Q712" t="s">
        <v>2039</v>
      </c>
      <c r="R712" t="s">
        <v>2040</v>
      </c>
      <c r="S712" s="6">
        <f t="shared" si="45"/>
        <v>43295.208333333328</v>
      </c>
      <c r="T712" s="6">
        <f t="shared" si="46"/>
        <v>43302.208333333328</v>
      </c>
    </row>
    <row r="713" spans="1:20" x14ac:dyDescent="0.35">
      <c r="A713">
        <v>931</v>
      </c>
      <c r="B713" t="s">
        <v>1894</v>
      </c>
      <c r="C713" s="3" t="s">
        <v>1895</v>
      </c>
      <c r="D713">
        <v>7900</v>
      </c>
      <c r="E713">
        <v>5729</v>
      </c>
      <c r="F713" s="9">
        <f t="shared" si="47"/>
        <v>72.518987341772146</v>
      </c>
      <c r="G713" t="s">
        <v>14</v>
      </c>
      <c r="H713">
        <v>112</v>
      </c>
      <c r="I713" t="s">
        <v>21</v>
      </c>
      <c r="J713" t="s">
        <v>22</v>
      </c>
      <c r="K713">
        <v>1403931600</v>
      </c>
      <c r="L713">
        <v>1404104400</v>
      </c>
      <c r="M713" t="b">
        <v>0</v>
      </c>
      <c r="N713" t="b">
        <v>1</v>
      </c>
      <c r="O713" t="s">
        <v>33</v>
      </c>
      <c r="P713">
        <f t="shared" si="44"/>
        <v>51.15</v>
      </c>
      <c r="Q713" t="s">
        <v>2039</v>
      </c>
      <c r="R713" t="s">
        <v>2040</v>
      </c>
      <c r="S713" s="6">
        <f t="shared" si="45"/>
        <v>41818.208333333336</v>
      </c>
      <c r="T713" s="6">
        <f t="shared" si="46"/>
        <v>41820.208333333336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9">
        <f t="shared" si="47"/>
        <v>1840.625</v>
      </c>
      <c r="G714" t="s">
        <v>20</v>
      </c>
      <c r="H714">
        <v>202</v>
      </c>
      <c r="I714" t="s">
        <v>21</v>
      </c>
      <c r="J714" t="s">
        <v>22</v>
      </c>
      <c r="K714">
        <v>1467954000</v>
      </c>
      <c r="L714">
        <v>1471496400</v>
      </c>
      <c r="M714" t="b">
        <v>0</v>
      </c>
      <c r="N714" t="b">
        <v>0</v>
      </c>
      <c r="O714" t="s">
        <v>33</v>
      </c>
      <c r="P714">
        <f t="shared" si="44"/>
        <v>72.900000000000006</v>
      </c>
      <c r="Q714" t="s">
        <v>2039</v>
      </c>
      <c r="R714" t="s">
        <v>2040</v>
      </c>
      <c r="S714" s="6">
        <f t="shared" si="45"/>
        <v>42559.208333333328</v>
      </c>
      <c r="T714" s="6">
        <f t="shared" si="46"/>
        <v>42600.208333333328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9">
        <f t="shared" si="47"/>
        <v>161.94202898550725</v>
      </c>
      <c r="G715" t="s">
        <v>20</v>
      </c>
      <c r="H715">
        <v>103</v>
      </c>
      <c r="I715" t="s">
        <v>21</v>
      </c>
      <c r="J715" t="s">
        <v>22</v>
      </c>
      <c r="K715">
        <v>1471842000</v>
      </c>
      <c r="L715">
        <v>1472878800</v>
      </c>
      <c r="M715" t="b">
        <v>0</v>
      </c>
      <c r="N715" t="b">
        <v>0</v>
      </c>
      <c r="O715" t="s">
        <v>133</v>
      </c>
      <c r="P715">
        <f t="shared" si="44"/>
        <v>108.49</v>
      </c>
      <c r="Q715" t="s">
        <v>2047</v>
      </c>
      <c r="R715" t="s">
        <v>2056</v>
      </c>
      <c r="S715" s="6">
        <f t="shared" si="45"/>
        <v>42604.208333333328</v>
      </c>
      <c r="T715" s="6">
        <f t="shared" si="46"/>
        <v>42616.208333333328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9">
        <f t="shared" si="47"/>
        <v>472.82077922077923</v>
      </c>
      <c r="G716" t="s">
        <v>20</v>
      </c>
      <c r="H716">
        <v>1785</v>
      </c>
      <c r="I716" t="s">
        <v>21</v>
      </c>
      <c r="J716" t="s">
        <v>22</v>
      </c>
      <c r="K716">
        <v>1408424400</v>
      </c>
      <c r="L716">
        <v>1408510800</v>
      </c>
      <c r="M716" t="b">
        <v>0</v>
      </c>
      <c r="N716" t="b">
        <v>0</v>
      </c>
      <c r="O716" t="s">
        <v>23</v>
      </c>
      <c r="P716">
        <f t="shared" si="44"/>
        <v>101.98</v>
      </c>
      <c r="Q716" t="s">
        <v>2035</v>
      </c>
      <c r="R716" t="s">
        <v>2036</v>
      </c>
      <c r="S716" s="6">
        <f t="shared" si="45"/>
        <v>41870.208333333336</v>
      </c>
      <c r="T716" s="6">
        <f t="shared" si="46"/>
        <v>41871.208333333336</v>
      </c>
    </row>
    <row r="717" spans="1:20" x14ac:dyDescent="0.35">
      <c r="A717">
        <v>539</v>
      </c>
      <c r="B717" t="s">
        <v>1123</v>
      </c>
      <c r="C717" s="3" t="s">
        <v>1124</v>
      </c>
      <c r="D717">
        <v>9800</v>
      </c>
      <c r="E717">
        <v>7120</v>
      </c>
      <c r="F717" s="9">
        <f t="shared" si="47"/>
        <v>72.65306122448979</v>
      </c>
      <c r="G717" t="s">
        <v>14</v>
      </c>
      <c r="H717">
        <v>77</v>
      </c>
      <c r="I717" t="s">
        <v>21</v>
      </c>
      <c r="J717" t="s">
        <v>22</v>
      </c>
      <c r="K717">
        <v>1561957200</v>
      </c>
      <c r="L717">
        <v>1562475600</v>
      </c>
      <c r="M717" t="b">
        <v>0</v>
      </c>
      <c r="N717" t="b">
        <v>1</v>
      </c>
      <c r="O717" t="s">
        <v>17</v>
      </c>
      <c r="P717">
        <f t="shared" si="44"/>
        <v>92.47</v>
      </c>
      <c r="Q717" t="s">
        <v>2033</v>
      </c>
      <c r="R717" t="s">
        <v>2034</v>
      </c>
      <c r="S717" s="6">
        <f t="shared" si="45"/>
        <v>43647.208333333328</v>
      </c>
      <c r="T717" s="6">
        <f t="shared" si="46"/>
        <v>43653.208333333328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9">
        <f t="shared" si="47"/>
        <v>517.65</v>
      </c>
      <c r="G718" t="s">
        <v>20</v>
      </c>
      <c r="H718">
        <v>157</v>
      </c>
      <c r="I718" t="s">
        <v>21</v>
      </c>
      <c r="J718" t="s">
        <v>22</v>
      </c>
      <c r="K718">
        <v>1373432400</v>
      </c>
      <c r="L718">
        <v>1375851600</v>
      </c>
      <c r="M718" t="b">
        <v>0</v>
      </c>
      <c r="N718" t="b">
        <v>1</v>
      </c>
      <c r="O718" t="s">
        <v>33</v>
      </c>
      <c r="P718">
        <f t="shared" si="44"/>
        <v>65.94</v>
      </c>
      <c r="Q718" t="s">
        <v>2039</v>
      </c>
      <c r="R718" t="s">
        <v>2040</v>
      </c>
      <c r="S718" s="6">
        <f t="shared" si="45"/>
        <v>41465.208333333336</v>
      </c>
      <c r="T718" s="6">
        <f t="shared" si="46"/>
        <v>41493.208333333336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9">
        <f t="shared" si="47"/>
        <v>247.64285714285714</v>
      </c>
      <c r="G719" t="s">
        <v>20</v>
      </c>
      <c r="H719">
        <v>555</v>
      </c>
      <c r="I719" t="s">
        <v>21</v>
      </c>
      <c r="J719" t="s">
        <v>22</v>
      </c>
      <c r="K719">
        <v>1313989200</v>
      </c>
      <c r="L719">
        <v>1315803600</v>
      </c>
      <c r="M719" t="b">
        <v>0</v>
      </c>
      <c r="N719" t="b">
        <v>0</v>
      </c>
      <c r="O719" t="s">
        <v>42</v>
      </c>
      <c r="P719">
        <f t="shared" si="44"/>
        <v>24.99</v>
      </c>
      <c r="Q719" t="s">
        <v>2041</v>
      </c>
      <c r="R719" t="s">
        <v>2042</v>
      </c>
      <c r="S719" s="6">
        <f t="shared" si="45"/>
        <v>40777.208333333336</v>
      </c>
      <c r="T719" s="6">
        <f t="shared" si="46"/>
        <v>40798.208333333336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9">
        <f t="shared" si="47"/>
        <v>100.20481927710843</v>
      </c>
      <c r="G720" t="s">
        <v>20</v>
      </c>
      <c r="H720">
        <v>297</v>
      </c>
      <c r="I720" t="s">
        <v>21</v>
      </c>
      <c r="J720" t="s">
        <v>22</v>
      </c>
      <c r="K720">
        <v>1371445200</v>
      </c>
      <c r="L720">
        <v>1373691600</v>
      </c>
      <c r="M720" t="b">
        <v>0</v>
      </c>
      <c r="N720" t="b">
        <v>0</v>
      </c>
      <c r="O720" t="s">
        <v>65</v>
      </c>
      <c r="P720">
        <f t="shared" si="44"/>
        <v>28</v>
      </c>
      <c r="Q720" t="s">
        <v>2037</v>
      </c>
      <c r="R720" t="s">
        <v>2046</v>
      </c>
      <c r="S720" s="6">
        <f t="shared" si="45"/>
        <v>41442.208333333336</v>
      </c>
      <c r="T720" s="6">
        <f t="shared" si="46"/>
        <v>41468.208333333336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9">
        <f t="shared" si="47"/>
        <v>153</v>
      </c>
      <c r="G721" t="s">
        <v>20</v>
      </c>
      <c r="H721">
        <v>123</v>
      </c>
      <c r="I721" t="s">
        <v>21</v>
      </c>
      <c r="J721" t="s">
        <v>22</v>
      </c>
      <c r="K721">
        <v>1338267600</v>
      </c>
      <c r="L721">
        <v>1339218000</v>
      </c>
      <c r="M721" t="b">
        <v>0</v>
      </c>
      <c r="N721" t="b">
        <v>0</v>
      </c>
      <c r="O721" t="s">
        <v>119</v>
      </c>
      <c r="P721">
        <f t="shared" si="44"/>
        <v>85.83</v>
      </c>
      <c r="Q721" t="s">
        <v>2047</v>
      </c>
      <c r="R721" t="s">
        <v>2053</v>
      </c>
      <c r="S721" s="6">
        <f t="shared" si="45"/>
        <v>41058.208333333336</v>
      </c>
      <c r="T721" s="6">
        <f t="shared" si="46"/>
        <v>41069.208333333336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9">
        <f t="shared" si="47"/>
        <v>37.091954022988503</v>
      </c>
      <c r="G722" t="s">
        <v>74</v>
      </c>
      <c r="H722">
        <v>38</v>
      </c>
      <c r="I722" t="s">
        <v>36</v>
      </c>
      <c r="J722" t="s">
        <v>37</v>
      </c>
      <c r="K722">
        <v>1519192800</v>
      </c>
      <c r="L722">
        <v>1520402400</v>
      </c>
      <c r="M722" t="b">
        <v>0</v>
      </c>
      <c r="N722" t="b">
        <v>1</v>
      </c>
      <c r="O722" t="s">
        <v>33</v>
      </c>
      <c r="P722">
        <f t="shared" si="44"/>
        <v>84.92</v>
      </c>
      <c r="Q722" t="s">
        <v>2039</v>
      </c>
      <c r="R722" t="s">
        <v>2040</v>
      </c>
      <c r="S722" s="6">
        <f t="shared" si="45"/>
        <v>43152.25</v>
      </c>
      <c r="T722" s="6">
        <f t="shared" si="46"/>
        <v>43166.25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9">
        <f t="shared" si="47"/>
        <v>4.3923948220064721</v>
      </c>
      <c r="G723" t="s">
        <v>74</v>
      </c>
      <c r="H723">
        <v>60</v>
      </c>
      <c r="I723" t="s">
        <v>21</v>
      </c>
      <c r="J723" t="s">
        <v>22</v>
      </c>
      <c r="K723">
        <v>1522818000</v>
      </c>
      <c r="L723">
        <v>1523336400</v>
      </c>
      <c r="M723" t="b">
        <v>0</v>
      </c>
      <c r="N723" t="b">
        <v>0</v>
      </c>
      <c r="O723" t="s">
        <v>23</v>
      </c>
      <c r="P723">
        <f t="shared" si="44"/>
        <v>90.48</v>
      </c>
      <c r="Q723" t="s">
        <v>2035</v>
      </c>
      <c r="R723" t="s">
        <v>2036</v>
      </c>
      <c r="S723" s="6">
        <f t="shared" si="45"/>
        <v>43194.208333333328</v>
      </c>
      <c r="T723" s="6">
        <f t="shared" si="46"/>
        <v>43200.208333333328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9">
        <f t="shared" si="47"/>
        <v>156.50721649484535</v>
      </c>
      <c r="G724" t="s">
        <v>20</v>
      </c>
      <c r="H724">
        <v>3036</v>
      </c>
      <c r="I724" t="s">
        <v>21</v>
      </c>
      <c r="J724" t="s">
        <v>22</v>
      </c>
      <c r="K724">
        <v>1509948000</v>
      </c>
      <c r="L724">
        <v>1512280800</v>
      </c>
      <c r="M724" t="b">
        <v>0</v>
      </c>
      <c r="N724" t="b">
        <v>0</v>
      </c>
      <c r="O724" t="s">
        <v>42</v>
      </c>
      <c r="P724">
        <f t="shared" si="44"/>
        <v>25</v>
      </c>
      <c r="Q724" t="s">
        <v>2041</v>
      </c>
      <c r="R724" t="s">
        <v>2042</v>
      </c>
      <c r="S724" s="6">
        <f t="shared" si="45"/>
        <v>43045.25</v>
      </c>
      <c r="T724" s="6">
        <f t="shared" si="46"/>
        <v>43072.25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9">
        <f t="shared" si="47"/>
        <v>270.40816326530614</v>
      </c>
      <c r="G725" t="s">
        <v>20</v>
      </c>
      <c r="H725">
        <v>144</v>
      </c>
      <c r="I725" t="s">
        <v>26</v>
      </c>
      <c r="J725" t="s">
        <v>27</v>
      </c>
      <c r="K725">
        <v>1456898400</v>
      </c>
      <c r="L725">
        <v>1458709200</v>
      </c>
      <c r="M725" t="b">
        <v>0</v>
      </c>
      <c r="N725" t="b">
        <v>0</v>
      </c>
      <c r="O725" t="s">
        <v>33</v>
      </c>
      <c r="P725">
        <f t="shared" si="44"/>
        <v>92.01</v>
      </c>
      <c r="Q725" t="s">
        <v>2039</v>
      </c>
      <c r="R725" t="s">
        <v>2040</v>
      </c>
      <c r="S725" s="6">
        <f t="shared" si="45"/>
        <v>42431.25</v>
      </c>
      <c r="T725" s="6">
        <f t="shared" si="46"/>
        <v>42452.208333333328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9">
        <f t="shared" si="47"/>
        <v>134.0595238095238</v>
      </c>
      <c r="G726" t="s">
        <v>20</v>
      </c>
      <c r="H726">
        <v>121</v>
      </c>
      <c r="I726" t="s">
        <v>40</v>
      </c>
      <c r="J726" t="s">
        <v>41</v>
      </c>
      <c r="K726">
        <v>1413954000</v>
      </c>
      <c r="L726">
        <v>1414126800</v>
      </c>
      <c r="M726" t="b">
        <v>0</v>
      </c>
      <c r="N726" t="b">
        <v>1</v>
      </c>
      <c r="O726" t="s">
        <v>33</v>
      </c>
      <c r="P726">
        <f t="shared" si="44"/>
        <v>93.07</v>
      </c>
      <c r="Q726" t="s">
        <v>2039</v>
      </c>
      <c r="R726" t="s">
        <v>2040</v>
      </c>
      <c r="S726" s="6">
        <f t="shared" si="45"/>
        <v>41934.208333333336</v>
      </c>
      <c r="T726" s="6">
        <f t="shared" si="46"/>
        <v>41936.208333333336</v>
      </c>
    </row>
    <row r="727" spans="1:20" x14ac:dyDescent="0.35">
      <c r="A727">
        <v>587</v>
      </c>
      <c r="B727" t="s">
        <v>1216</v>
      </c>
      <c r="C727" s="3" t="s">
        <v>1217</v>
      </c>
      <c r="D727">
        <v>9400</v>
      </c>
      <c r="E727">
        <v>6852</v>
      </c>
      <c r="F727" s="9">
        <f t="shared" si="47"/>
        <v>72.893617021276597</v>
      </c>
      <c r="G727" t="s">
        <v>14</v>
      </c>
      <c r="H727">
        <v>156</v>
      </c>
      <c r="I727" t="s">
        <v>15</v>
      </c>
      <c r="J727" t="s">
        <v>16</v>
      </c>
      <c r="K727">
        <v>1547877600</v>
      </c>
      <c r="L727">
        <v>1552366800</v>
      </c>
      <c r="M727" t="b">
        <v>0</v>
      </c>
      <c r="N727" t="b">
        <v>1</v>
      </c>
      <c r="O727" t="s">
        <v>17</v>
      </c>
      <c r="P727">
        <f t="shared" si="44"/>
        <v>43.92</v>
      </c>
      <c r="Q727" t="s">
        <v>2033</v>
      </c>
      <c r="R727" t="s">
        <v>2034</v>
      </c>
      <c r="S727" s="6">
        <f t="shared" si="45"/>
        <v>43484.25</v>
      </c>
      <c r="T727" s="6">
        <f t="shared" si="46"/>
        <v>43536.208333333328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9">
        <f t="shared" si="47"/>
        <v>88.815837937384899</v>
      </c>
      <c r="G728" t="s">
        <v>74</v>
      </c>
      <c r="H728">
        <v>524</v>
      </c>
      <c r="I728" t="s">
        <v>21</v>
      </c>
      <c r="J728" t="s">
        <v>22</v>
      </c>
      <c r="K728">
        <v>1287982800</v>
      </c>
      <c r="L728">
        <v>1288501200</v>
      </c>
      <c r="M728" t="b">
        <v>0</v>
      </c>
      <c r="N728" t="b">
        <v>1</v>
      </c>
      <c r="O728" t="s">
        <v>33</v>
      </c>
      <c r="P728">
        <f t="shared" si="44"/>
        <v>92.04</v>
      </c>
      <c r="Q728" t="s">
        <v>2039</v>
      </c>
      <c r="R728" t="s">
        <v>2040</v>
      </c>
      <c r="S728" s="6">
        <f t="shared" si="45"/>
        <v>40476.208333333336</v>
      </c>
      <c r="T728" s="6">
        <f t="shared" si="46"/>
        <v>40482.208333333336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9">
        <f t="shared" si="47"/>
        <v>165</v>
      </c>
      <c r="G729" t="s">
        <v>20</v>
      </c>
      <c r="H729">
        <v>181</v>
      </c>
      <c r="I729" t="s">
        <v>21</v>
      </c>
      <c r="J729" t="s">
        <v>22</v>
      </c>
      <c r="K729">
        <v>1547964000</v>
      </c>
      <c r="L729">
        <v>1552971600</v>
      </c>
      <c r="M729" t="b">
        <v>0</v>
      </c>
      <c r="N729" t="b">
        <v>0</v>
      </c>
      <c r="O729" t="s">
        <v>28</v>
      </c>
      <c r="P729">
        <f t="shared" si="44"/>
        <v>81.13</v>
      </c>
      <c r="Q729" t="s">
        <v>2037</v>
      </c>
      <c r="R729" t="s">
        <v>2038</v>
      </c>
      <c r="S729" s="6">
        <f t="shared" si="45"/>
        <v>43485.25</v>
      </c>
      <c r="T729" s="6">
        <f t="shared" si="46"/>
        <v>43543.208333333328</v>
      </c>
    </row>
    <row r="730" spans="1:20" ht="31" x14ac:dyDescent="0.35">
      <c r="A730">
        <v>996</v>
      </c>
      <c r="B730" t="s">
        <v>2019</v>
      </c>
      <c r="C730" s="3" t="s">
        <v>2020</v>
      </c>
      <c r="D730">
        <v>6600</v>
      </c>
      <c r="E730">
        <v>4814</v>
      </c>
      <c r="F730" s="9">
        <f t="shared" si="47"/>
        <v>72.939393939393938</v>
      </c>
      <c r="G730" t="s">
        <v>14</v>
      </c>
      <c r="H730">
        <v>112</v>
      </c>
      <c r="I730" t="s">
        <v>21</v>
      </c>
      <c r="J730" t="s">
        <v>22</v>
      </c>
      <c r="K730">
        <v>1357106400</v>
      </c>
      <c r="L730">
        <v>1359698400</v>
      </c>
      <c r="M730" t="b">
        <v>0</v>
      </c>
      <c r="N730" t="b">
        <v>0</v>
      </c>
      <c r="O730" t="s">
        <v>33</v>
      </c>
      <c r="P730">
        <f t="shared" si="44"/>
        <v>42.98</v>
      </c>
      <c r="Q730" t="s">
        <v>2039</v>
      </c>
      <c r="R730" t="s">
        <v>2040</v>
      </c>
      <c r="S730" s="6">
        <f t="shared" si="45"/>
        <v>41276.25</v>
      </c>
      <c r="T730" s="6">
        <f t="shared" si="46"/>
        <v>41306.25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9">
        <f t="shared" si="47"/>
        <v>185.66071428571428</v>
      </c>
      <c r="G731" t="s">
        <v>20</v>
      </c>
      <c r="H731">
        <v>122</v>
      </c>
      <c r="I731" t="s">
        <v>21</v>
      </c>
      <c r="J731" t="s">
        <v>22</v>
      </c>
      <c r="K731">
        <v>1359957600</v>
      </c>
      <c r="L731">
        <v>1360130400</v>
      </c>
      <c r="M731" t="b">
        <v>0</v>
      </c>
      <c r="N731" t="b">
        <v>0</v>
      </c>
      <c r="O731" t="s">
        <v>53</v>
      </c>
      <c r="P731">
        <f t="shared" si="44"/>
        <v>85.22</v>
      </c>
      <c r="Q731" t="s">
        <v>2041</v>
      </c>
      <c r="R731" t="s">
        <v>2044</v>
      </c>
      <c r="S731" s="6">
        <f t="shared" si="45"/>
        <v>41309.25</v>
      </c>
      <c r="T731" s="6">
        <f t="shared" si="46"/>
        <v>41311.25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9">
        <f t="shared" si="47"/>
        <v>412.66319444444446</v>
      </c>
      <c r="G732" t="s">
        <v>20</v>
      </c>
      <c r="H732">
        <v>1071</v>
      </c>
      <c r="I732" t="s">
        <v>15</v>
      </c>
      <c r="J732" t="s">
        <v>16</v>
      </c>
      <c r="K732">
        <v>1432357200</v>
      </c>
      <c r="L732">
        <v>1432875600</v>
      </c>
      <c r="M732" t="b">
        <v>0</v>
      </c>
      <c r="N732" t="b">
        <v>0</v>
      </c>
      <c r="O732" t="s">
        <v>65</v>
      </c>
      <c r="P732">
        <f t="shared" si="44"/>
        <v>110.97</v>
      </c>
      <c r="Q732" t="s">
        <v>2037</v>
      </c>
      <c r="R732" t="s">
        <v>2046</v>
      </c>
      <c r="S732" s="6">
        <f t="shared" si="45"/>
        <v>42147.208333333328</v>
      </c>
      <c r="T732" s="6">
        <f t="shared" si="46"/>
        <v>42153.208333333328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9">
        <f t="shared" si="47"/>
        <v>90.25</v>
      </c>
      <c r="G733" t="s">
        <v>74</v>
      </c>
      <c r="H733">
        <v>219</v>
      </c>
      <c r="I733" t="s">
        <v>21</v>
      </c>
      <c r="J733" t="s">
        <v>22</v>
      </c>
      <c r="K733">
        <v>1500786000</v>
      </c>
      <c r="L733">
        <v>1500872400</v>
      </c>
      <c r="M733" t="b">
        <v>0</v>
      </c>
      <c r="N733" t="b">
        <v>0</v>
      </c>
      <c r="O733" t="s">
        <v>28</v>
      </c>
      <c r="P733">
        <f t="shared" si="44"/>
        <v>32.97</v>
      </c>
      <c r="Q733" t="s">
        <v>2037</v>
      </c>
      <c r="R733" t="s">
        <v>2038</v>
      </c>
      <c r="S733" s="6">
        <f t="shared" si="45"/>
        <v>42939.208333333328</v>
      </c>
      <c r="T733" s="6">
        <f t="shared" si="46"/>
        <v>42940.208333333328</v>
      </c>
    </row>
    <row r="734" spans="1:20" x14ac:dyDescent="0.35">
      <c r="A734">
        <v>977</v>
      </c>
      <c r="B734" t="s">
        <v>1258</v>
      </c>
      <c r="C734" s="3" t="s">
        <v>1983</v>
      </c>
      <c r="D734">
        <v>7000</v>
      </c>
      <c r="E734">
        <v>5177</v>
      </c>
      <c r="F734" s="9">
        <f t="shared" si="47"/>
        <v>73.957142857142856</v>
      </c>
      <c r="G734" t="s">
        <v>14</v>
      </c>
      <c r="H734">
        <v>67</v>
      </c>
      <c r="I734" t="s">
        <v>21</v>
      </c>
      <c r="J734" t="s">
        <v>22</v>
      </c>
      <c r="K734">
        <v>1517983200</v>
      </c>
      <c r="L734">
        <v>1520748000</v>
      </c>
      <c r="M734" t="b">
        <v>0</v>
      </c>
      <c r="N734" t="b">
        <v>0</v>
      </c>
      <c r="O734" t="s">
        <v>17</v>
      </c>
      <c r="P734">
        <f t="shared" si="44"/>
        <v>77.27</v>
      </c>
      <c r="Q734" t="s">
        <v>2033</v>
      </c>
      <c r="R734" t="s">
        <v>2034</v>
      </c>
      <c r="S734" s="6">
        <f t="shared" si="45"/>
        <v>43138.25</v>
      </c>
      <c r="T734" s="6">
        <f t="shared" si="46"/>
        <v>43170.25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9">
        <f t="shared" si="47"/>
        <v>527.00632911392404</v>
      </c>
      <c r="G735" t="s">
        <v>20</v>
      </c>
      <c r="H735">
        <v>980</v>
      </c>
      <c r="I735" t="s">
        <v>21</v>
      </c>
      <c r="J735" t="s">
        <v>22</v>
      </c>
      <c r="K735">
        <v>1406178000</v>
      </c>
      <c r="L735">
        <v>1407301200</v>
      </c>
      <c r="M735" t="b">
        <v>0</v>
      </c>
      <c r="N735" t="b">
        <v>0</v>
      </c>
      <c r="O735" t="s">
        <v>148</v>
      </c>
      <c r="P735">
        <f t="shared" si="44"/>
        <v>84.97</v>
      </c>
      <c r="Q735" t="s">
        <v>2035</v>
      </c>
      <c r="R735" t="s">
        <v>2057</v>
      </c>
      <c r="S735" s="6">
        <f t="shared" si="45"/>
        <v>41844.208333333336</v>
      </c>
      <c r="T735" s="6">
        <f t="shared" si="46"/>
        <v>41857.208333333336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9">
        <f t="shared" si="47"/>
        <v>319.14285714285717</v>
      </c>
      <c r="G736" t="s">
        <v>20</v>
      </c>
      <c r="H736">
        <v>536</v>
      </c>
      <c r="I736" t="s">
        <v>21</v>
      </c>
      <c r="J736" t="s">
        <v>22</v>
      </c>
      <c r="K736">
        <v>1485583200</v>
      </c>
      <c r="L736">
        <v>1486620000</v>
      </c>
      <c r="M736" t="b">
        <v>0</v>
      </c>
      <c r="N736" t="b">
        <v>1</v>
      </c>
      <c r="O736" t="s">
        <v>33</v>
      </c>
      <c r="P736">
        <f t="shared" si="44"/>
        <v>25.01</v>
      </c>
      <c r="Q736" t="s">
        <v>2039</v>
      </c>
      <c r="R736" t="s">
        <v>2040</v>
      </c>
      <c r="S736" s="6">
        <f t="shared" si="45"/>
        <v>42763.25</v>
      </c>
      <c r="T736" s="6">
        <f t="shared" si="46"/>
        <v>42775.25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9">
        <f t="shared" si="47"/>
        <v>354.18867924528303</v>
      </c>
      <c r="G737" t="s">
        <v>20</v>
      </c>
      <c r="H737">
        <v>1991</v>
      </c>
      <c r="I737" t="s">
        <v>21</v>
      </c>
      <c r="J737" t="s">
        <v>22</v>
      </c>
      <c r="K737">
        <v>1459314000</v>
      </c>
      <c r="L737">
        <v>1459918800</v>
      </c>
      <c r="M737" t="b">
        <v>0</v>
      </c>
      <c r="N737" t="b">
        <v>0</v>
      </c>
      <c r="O737" t="s">
        <v>122</v>
      </c>
      <c r="P737">
        <f t="shared" si="44"/>
        <v>66</v>
      </c>
      <c r="Q737" t="s">
        <v>2054</v>
      </c>
      <c r="R737" t="s">
        <v>2055</v>
      </c>
      <c r="S737" s="6">
        <f t="shared" si="45"/>
        <v>42459.208333333328</v>
      </c>
      <c r="T737" s="6">
        <f t="shared" si="46"/>
        <v>42466.208333333328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9">
        <f t="shared" si="47"/>
        <v>32.896103896103895</v>
      </c>
      <c r="G738" t="s">
        <v>74</v>
      </c>
      <c r="H738">
        <v>29</v>
      </c>
      <c r="I738" t="s">
        <v>21</v>
      </c>
      <c r="J738" t="s">
        <v>22</v>
      </c>
      <c r="K738">
        <v>1424412000</v>
      </c>
      <c r="L738">
        <v>1424757600</v>
      </c>
      <c r="M738" t="b">
        <v>0</v>
      </c>
      <c r="N738" t="b">
        <v>0</v>
      </c>
      <c r="O738" t="s">
        <v>68</v>
      </c>
      <c r="P738">
        <f t="shared" si="44"/>
        <v>87.34</v>
      </c>
      <c r="Q738" t="s">
        <v>2047</v>
      </c>
      <c r="R738" t="s">
        <v>2048</v>
      </c>
      <c r="S738" s="6">
        <f t="shared" si="45"/>
        <v>42055.25</v>
      </c>
      <c r="T738" s="6">
        <f t="shared" si="46"/>
        <v>42059.25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9">
        <f t="shared" si="47"/>
        <v>135.8918918918919</v>
      </c>
      <c r="G739" t="s">
        <v>20</v>
      </c>
      <c r="H739">
        <v>180</v>
      </c>
      <c r="I739" t="s">
        <v>21</v>
      </c>
      <c r="J739" t="s">
        <v>22</v>
      </c>
      <c r="K739">
        <v>1478844000</v>
      </c>
      <c r="L739">
        <v>1479880800</v>
      </c>
      <c r="M739" t="b">
        <v>0</v>
      </c>
      <c r="N739" t="b">
        <v>0</v>
      </c>
      <c r="O739" t="s">
        <v>60</v>
      </c>
      <c r="P739">
        <f t="shared" si="44"/>
        <v>27.93</v>
      </c>
      <c r="Q739" t="s">
        <v>2035</v>
      </c>
      <c r="R739" t="s">
        <v>2045</v>
      </c>
      <c r="S739" s="6">
        <f t="shared" si="45"/>
        <v>42685.25</v>
      </c>
      <c r="T739" s="6">
        <f t="shared" si="46"/>
        <v>42697.25</v>
      </c>
    </row>
    <row r="740" spans="1:20" x14ac:dyDescent="0.35">
      <c r="A740">
        <v>308</v>
      </c>
      <c r="B740" t="s">
        <v>668</v>
      </c>
      <c r="C740" s="3" t="s">
        <v>669</v>
      </c>
      <c r="D740">
        <v>118200</v>
      </c>
      <c r="E740">
        <v>87560</v>
      </c>
      <c r="F740" s="9">
        <f t="shared" si="47"/>
        <v>74.077834179357026</v>
      </c>
      <c r="G740" t="s">
        <v>14</v>
      </c>
      <c r="H740">
        <v>803</v>
      </c>
      <c r="I740" t="s">
        <v>21</v>
      </c>
      <c r="J740" t="s">
        <v>22</v>
      </c>
      <c r="K740">
        <v>1303102800</v>
      </c>
      <c r="L740">
        <v>1303189200</v>
      </c>
      <c r="M740" t="b">
        <v>0</v>
      </c>
      <c r="N740" t="b">
        <v>0</v>
      </c>
      <c r="O740" t="s">
        <v>33</v>
      </c>
      <c r="P740">
        <f t="shared" si="44"/>
        <v>109.04</v>
      </c>
      <c r="Q740" t="s">
        <v>2039</v>
      </c>
      <c r="R740" t="s">
        <v>2040</v>
      </c>
      <c r="S740" s="6">
        <f t="shared" si="45"/>
        <v>40651.208333333336</v>
      </c>
      <c r="T740" s="6">
        <f t="shared" si="46"/>
        <v>40652.208333333336</v>
      </c>
    </row>
    <row r="741" spans="1:20" ht="31" x14ac:dyDescent="0.35">
      <c r="A741">
        <v>176</v>
      </c>
      <c r="B741" t="s">
        <v>404</v>
      </c>
      <c r="C741" s="3" t="s">
        <v>405</v>
      </c>
      <c r="D741">
        <v>115000</v>
      </c>
      <c r="E741">
        <v>86060</v>
      </c>
      <c r="F741" s="9">
        <f t="shared" si="47"/>
        <v>74.834782608695647</v>
      </c>
      <c r="G741" t="s">
        <v>14</v>
      </c>
      <c r="H741">
        <v>782</v>
      </c>
      <c r="I741" t="s">
        <v>21</v>
      </c>
      <c r="J741" t="s">
        <v>22</v>
      </c>
      <c r="K741">
        <v>1472878800</v>
      </c>
      <c r="L741">
        <v>1473656400</v>
      </c>
      <c r="M741" t="b">
        <v>0</v>
      </c>
      <c r="N741" t="b">
        <v>0</v>
      </c>
      <c r="O741" t="s">
        <v>33</v>
      </c>
      <c r="P741">
        <f t="shared" si="44"/>
        <v>110.05</v>
      </c>
      <c r="Q741" t="s">
        <v>2039</v>
      </c>
      <c r="R741" t="s">
        <v>2040</v>
      </c>
      <c r="S741" s="6">
        <f t="shared" si="45"/>
        <v>42616.208333333328</v>
      </c>
      <c r="T741" s="6">
        <f t="shared" si="46"/>
        <v>42625.208333333328</v>
      </c>
    </row>
    <row r="742" spans="1:20" x14ac:dyDescent="0.35">
      <c r="A742">
        <v>836</v>
      </c>
      <c r="B742" t="s">
        <v>1705</v>
      </c>
      <c r="C742" s="3" t="s">
        <v>1706</v>
      </c>
      <c r="D742">
        <v>8100</v>
      </c>
      <c r="E742">
        <v>6086</v>
      </c>
      <c r="F742" s="9">
        <f t="shared" si="47"/>
        <v>75.135802469135797</v>
      </c>
      <c r="G742" t="s">
        <v>14</v>
      </c>
      <c r="H742">
        <v>94</v>
      </c>
      <c r="I742" t="s">
        <v>21</v>
      </c>
      <c r="J742" t="s">
        <v>22</v>
      </c>
      <c r="K742">
        <v>1265349600</v>
      </c>
      <c r="L742">
        <v>1266300000</v>
      </c>
      <c r="M742" t="b">
        <v>0</v>
      </c>
      <c r="N742" t="b">
        <v>0</v>
      </c>
      <c r="O742" t="s">
        <v>60</v>
      </c>
      <c r="P742">
        <f t="shared" si="44"/>
        <v>64.739999999999995</v>
      </c>
      <c r="Q742" t="s">
        <v>2035</v>
      </c>
      <c r="R742" t="s">
        <v>2045</v>
      </c>
      <c r="S742" s="6">
        <f t="shared" si="45"/>
        <v>40214.25</v>
      </c>
      <c r="T742" s="6">
        <f t="shared" si="46"/>
        <v>40225.25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9">
        <f t="shared" si="47"/>
        <v>1179.1666666666667</v>
      </c>
      <c r="G743" t="s">
        <v>20</v>
      </c>
      <c r="H743">
        <v>130</v>
      </c>
      <c r="I743" t="s">
        <v>21</v>
      </c>
      <c r="J743" t="s">
        <v>22</v>
      </c>
      <c r="K743">
        <v>1274590800</v>
      </c>
      <c r="L743">
        <v>1274677200</v>
      </c>
      <c r="M743" t="b">
        <v>0</v>
      </c>
      <c r="N743" t="b">
        <v>0</v>
      </c>
      <c r="O743" t="s">
        <v>33</v>
      </c>
      <c r="P743">
        <f t="shared" si="44"/>
        <v>108.85</v>
      </c>
      <c r="Q743" t="s">
        <v>2039</v>
      </c>
      <c r="R743" t="s">
        <v>2040</v>
      </c>
      <c r="S743" s="6">
        <f t="shared" si="45"/>
        <v>40321.208333333336</v>
      </c>
      <c r="T743" s="6">
        <f t="shared" si="46"/>
        <v>40322.208333333336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9">
        <f t="shared" si="47"/>
        <v>1126.0833333333333</v>
      </c>
      <c r="G744" t="s">
        <v>20</v>
      </c>
      <c r="H744">
        <v>122</v>
      </c>
      <c r="I744" t="s">
        <v>21</v>
      </c>
      <c r="J744" t="s">
        <v>22</v>
      </c>
      <c r="K744">
        <v>1263880800</v>
      </c>
      <c r="L744">
        <v>1267509600</v>
      </c>
      <c r="M744" t="b">
        <v>0</v>
      </c>
      <c r="N744" t="b">
        <v>0</v>
      </c>
      <c r="O744" t="s">
        <v>50</v>
      </c>
      <c r="P744">
        <f t="shared" si="44"/>
        <v>110.76</v>
      </c>
      <c r="Q744" t="s">
        <v>2035</v>
      </c>
      <c r="R744" t="s">
        <v>2043</v>
      </c>
      <c r="S744" s="6">
        <f t="shared" si="45"/>
        <v>40197.25</v>
      </c>
      <c r="T744" s="6">
        <f t="shared" si="46"/>
        <v>40239.25</v>
      </c>
    </row>
    <row r="745" spans="1:20" ht="31" x14ac:dyDescent="0.35">
      <c r="A745">
        <v>386</v>
      </c>
      <c r="B745" t="s">
        <v>824</v>
      </c>
      <c r="C745" s="3" t="s">
        <v>825</v>
      </c>
      <c r="D745">
        <v>135500</v>
      </c>
      <c r="E745">
        <v>103554</v>
      </c>
      <c r="F745" s="9">
        <f t="shared" si="47"/>
        <v>76.42361623616236</v>
      </c>
      <c r="G745" t="s">
        <v>14</v>
      </c>
      <c r="H745">
        <v>1068</v>
      </c>
      <c r="I745" t="s">
        <v>21</v>
      </c>
      <c r="J745" t="s">
        <v>22</v>
      </c>
      <c r="K745">
        <v>1277528400</v>
      </c>
      <c r="L745">
        <v>1278565200</v>
      </c>
      <c r="M745" t="b">
        <v>0</v>
      </c>
      <c r="N745" t="b">
        <v>0</v>
      </c>
      <c r="O745" t="s">
        <v>33</v>
      </c>
      <c r="P745">
        <f t="shared" si="44"/>
        <v>96.96</v>
      </c>
      <c r="Q745" t="s">
        <v>2039</v>
      </c>
      <c r="R745" t="s">
        <v>2040</v>
      </c>
      <c r="S745" s="6">
        <f t="shared" si="45"/>
        <v>40355.208333333336</v>
      </c>
      <c r="T745" s="6">
        <f t="shared" si="46"/>
        <v>40367.208333333336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9">
        <f t="shared" si="47"/>
        <v>712</v>
      </c>
      <c r="G746" t="s">
        <v>20</v>
      </c>
      <c r="H746">
        <v>140</v>
      </c>
      <c r="I746" t="s">
        <v>21</v>
      </c>
      <c r="J746" t="s">
        <v>22</v>
      </c>
      <c r="K746">
        <v>1533877200</v>
      </c>
      <c r="L746">
        <v>1534050000</v>
      </c>
      <c r="M746" t="b">
        <v>0</v>
      </c>
      <c r="N746" t="b">
        <v>1</v>
      </c>
      <c r="O746" t="s">
        <v>33</v>
      </c>
      <c r="P746">
        <f t="shared" si="44"/>
        <v>101.71</v>
      </c>
      <c r="Q746" t="s">
        <v>2039</v>
      </c>
      <c r="R746" t="s">
        <v>2040</v>
      </c>
      <c r="S746" s="6">
        <f t="shared" si="45"/>
        <v>43322.208333333328</v>
      </c>
      <c r="T746" s="6">
        <f t="shared" si="46"/>
        <v>43324.208333333328</v>
      </c>
    </row>
    <row r="747" spans="1:20" x14ac:dyDescent="0.35">
      <c r="A747">
        <v>266</v>
      </c>
      <c r="B747" t="s">
        <v>584</v>
      </c>
      <c r="C747" s="3" t="s">
        <v>585</v>
      </c>
      <c r="D747">
        <v>111900</v>
      </c>
      <c r="E747">
        <v>85902</v>
      </c>
      <c r="F747" s="9">
        <f t="shared" si="47"/>
        <v>76.766756032171585</v>
      </c>
      <c r="G747" t="s">
        <v>14</v>
      </c>
      <c r="H747">
        <v>3182</v>
      </c>
      <c r="I747" t="s">
        <v>107</v>
      </c>
      <c r="J747" t="s">
        <v>108</v>
      </c>
      <c r="K747">
        <v>1415340000</v>
      </c>
      <c r="L747">
        <v>1418191200</v>
      </c>
      <c r="M747" t="b">
        <v>0</v>
      </c>
      <c r="N747" t="b">
        <v>1</v>
      </c>
      <c r="O747" t="s">
        <v>159</v>
      </c>
      <c r="P747">
        <f t="shared" si="44"/>
        <v>27</v>
      </c>
      <c r="Q747" t="s">
        <v>2035</v>
      </c>
      <c r="R747" t="s">
        <v>2058</v>
      </c>
      <c r="S747" s="6">
        <f t="shared" si="45"/>
        <v>41950.25</v>
      </c>
      <c r="T747" s="6">
        <f t="shared" si="46"/>
        <v>41983.25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9">
        <f t="shared" si="47"/>
        <v>212.50896057347671</v>
      </c>
      <c r="G748" t="s">
        <v>20</v>
      </c>
      <c r="H748">
        <v>3388</v>
      </c>
      <c r="I748" t="s">
        <v>21</v>
      </c>
      <c r="J748" t="s">
        <v>22</v>
      </c>
      <c r="K748">
        <v>1318136400</v>
      </c>
      <c r="L748">
        <v>1318568400</v>
      </c>
      <c r="M748" t="b">
        <v>0</v>
      </c>
      <c r="N748" t="b">
        <v>0</v>
      </c>
      <c r="O748" t="s">
        <v>28</v>
      </c>
      <c r="P748">
        <f t="shared" si="44"/>
        <v>35</v>
      </c>
      <c r="Q748" t="s">
        <v>2037</v>
      </c>
      <c r="R748" t="s">
        <v>2038</v>
      </c>
      <c r="S748" s="6">
        <f t="shared" si="45"/>
        <v>40825.208333333336</v>
      </c>
      <c r="T748" s="6">
        <f t="shared" si="46"/>
        <v>40830.208333333336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9">
        <f t="shared" si="47"/>
        <v>228.85714285714286</v>
      </c>
      <c r="G749" t="s">
        <v>20</v>
      </c>
      <c r="H749">
        <v>280</v>
      </c>
      <c r="I749" t="s">
        <v>21</v>
      </c>
      <c r="J749" t="s">
        <v>22</v>
      </c>
      <c r="K749">
        <v>1283403600</v>
      </c>
      <c r="L749">
        <v>1284354000</v>
      </c>
      <c r="M749" t="b">
        <v>0</v>
      </c>
      <c r="N749" t="b">
        <v>0</v>
      </c>
      <c r="O749" t="s">
        <v>33</v>
      </c>
      <c r="P749">
        <f t="shared" si="44"/>
        <v>40.049999999999997</v>
      </c>
      <c r="Q749" t="s">
        <v>2039</v>
      </c>
      <c r="R749" t="s">
        <v>2040</v>
      </c>
      <c r="S749" s="6">
        <f t="shared" si="45"/>
        <v>40423.208333333336</v>
      </c>
      <c r="T749" s="6">
        <f t="shared" si="46"/>
        <v>40434.208333333336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9">
        <f t="shared" si="47"/>
        <v>34.959979476654695</v>
      </c>
      <c r="G750" t="s">
        <v>74</v>
      </c>
      <c r="H750">
        <v>614</v>
      </c>
      <c r="I750" t="s">
        <v>21</v>
      </c>
      <c r="J750" t="s">
        <v>22</v>
      </c>
      <c r="K750">
        <v>1267423200</v>
      </c>
      <c r="L750">
        <v>1269579600</v>
      </c>
      <c r="M750" t="b">
        <v>0</v>
      </c>
      <c r="N750" t="b">
        <v>1</v>
      </c>
      <c r="O750" t="s">
        <v>71</v>
      </c>
      <c r="P750">
        <f t="shared" si="44"/>
        <v>110.97</v>
      </c>
      <c r="Q750" t="s">
        <v>2041</v>
      </c>
      <c r="R750" t="s">
        <v>2049</v>
      </c>
      <c r="S750" s="6">
        <f t="shared" si="45"/>
        <v>40238.25</v>
      </c>
      <c r="T750" s="6">
        <f t="shared" si="46"/>
        <v>40263.208333333336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9">
        <f t="shared" si="47"/>
        <v>157.2906976744186</v>
      </c>
      <c r="G751" t="s">
        <v>20</v>
      </c>
      <c r="H751">
        <v>366</v>
      </c>
      <c r="I751" t="s">
        <v>107</v>
      </c>
      <c r="J751" t="s">
        <v>108</v>
      </c>
      <c r="K751">
        <v>1412744400</v>
      </c>
      <c r="L751">
        <v>1413781200</v>
      </c>
      <c r="M751" t="b">
        <v>0</v>
      </c>
      <c r="N751" t="b">
        <v>1</v>
      </c>
      <c r="O751" t="s">
        <v>65</v>
      </c>
      <c r="P751">
        <f t="shared" si="44"/>
        <v>36.96</v>
      </c>
      <c r="Q751" t="s">
        <v>2037</v>
      </c>
      <c r="R751" t="s">
        <v>2046</v>
      </c>
      <c r="S751" s="6">
        <f t="shared" si="45"/>
        <v>41920.208333333336</v>
      </c>
      <c r="T751" s="6">
        <f t="shared" si="46"/>
        <v>41932.208333333336</v>
      </c>
    </row>
    <row r="752" spans="1:20" x14ac:dyDescent="0.35">
      <c r="A752">
        <v>811</v>
      </c>
      <c r="B752" t="s">
        <v>1656</v>
      </c>
      <c r="C752" s="3" t="s">
        <v>1657</v>
      </c>
      <c r="D752">
        <v>92500</v>
      </c>
      <c r="E752">
        <v>71320</v>
      </c>
      <c r="F752" s="9">
        <f t="shared" si="47"/>
        <v>77.1027027027027</v>
      </c>
      <c r="G752" t="s">
        <v>14</v>
      </c>
      <c r="H752">
        <v>679</v>
      </c>
      <c r="I752" t="s">
        <v>21</v>
      </c>
      <c r="J752" t="s">
        <v>22</v>
      </c>
      <c r="K752">
        <v>1452319200</v>
      </c>
      <c r="L752">
        <v>1452492000</v>
      </c>
      <c r="M752" t="b">
        <v>0</v>
      </c>
      <c r="N752" t="b">
        <v>1</v>
      </c>
      <c r="O752" t="s">
        <v>89</v>
      </c>
      <c r="P752">
        <f t="shared" si="44"/>
        <v>105.04</v>
      </c>
      <c r="Q752" t="s">
        <v>2050</v>
      </c>
      <c r="R752" t="s">
        <v>2051</v>
      </c>
      <c r="S752" s="6">
        <f t="shared" si="45"/>
        <v>42378.25</v>
      </c>
      <c r="T752" s="6">
        <f t="shared" si="46"/>
        <v>42380.25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9">
        <f t="shared" si="47"/>
        <v>232.30555555555554</v>
      </c>
      <c r="G753" t="s">
        <v>20</v>
      </c>
      <c r="H753">
        <v>270</v>
      </c>
      <c r="I753" t="s">
        <v>21</v>
      </c>
      <c r="J753" t="s">
        <v>22</v>
      </c>
      <c r="K753">
        <v>1458190800</v>
      </c>
      <c r="L753">
        <v>1459486800</v>
      </c>
      <c r="M753" t="b">
        <v>1</v>
      </c>
      <c r="N753" t="b">
        <v>1</v>
      </c>
      <c r="O753" t="s">
        <v>68</v>
      </c>
      <c r="P753">
        <f t="shared" si="44"/>
        <v>30.97</v>
      </c>
      <c r="Q753" t="s">
        <v>2047</v>
      </c>
      <c r="R753" t="s">
        <v>2048</v>
      </c>
      <c r="S753" s="6">
        <f t="shared" si="45"/>
        <v>42446.208333333328</v>
      </c>
      <c r="T753" s="6">
        <f t="shared" si="46"/>
        <v>42461.208333333328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9">
        <f t="shared" si="47"/>
        <v>92.448275862068968</v>
      </c>
      <c r="G754" t="s">
        <v>74</v>
      </c>
      <c r="H754">
        <v>114</v>
      </c>
      <c r="I754" t="s">
        <v>21</v>
      </c>
      <c r="J754" t="s">
        <v>22</v>
      </c>
      <c r="K754">
        <v>1280984400</v>
      </c>
      <c r="L754">
        <v>1282539600</v>
      </c>
      <c r="M754" t="b">
        <v>0</v>
      </c>
      <c r="N754" t="b">
        <v>1</v>
      </c>
      <c r="O754" t="s">
        <v>33</v>
      </c>
      <c r="P754">
        <f t="shared" si="44"/>
        <v>47.04</v>
      </c>
      <c r="Q754" t="s">
        <v>2039</v>
      </c>
      <c r="R754" t="s">
        <v>2040</v>
      </c>
      <c r="S754" s="6">
        <f t="shared" si="45"/>
        <v>40395.208333333336</v>
      </c>
      <c r="T754" s="6">
        <f t="shared" si="46"/>
        <v>40413.208333333336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9">
        <f t="shared" si="47"/>
        <v>256.70212765957444</v>
      </c>
      <c r="G755" t="s">
        <v>20</v>
      </c>
      <c r="H755">
        <v>137</v>
      </c>
      <c r="I755" t="s">
        <v>21</v>
      </c>
      <c r="J755" t="s">
        <v>22</v>
      </c>
      <c r="K755">
        <v>1274590800</v>
      </c>
      <c r="L755">
        <v>1275886800</v>
      </c>
      <c r="M755" t="b">
        <v>0</v>
      </c>
      <c r="N755" t="b">
        <v>0</v>
      </c>
      <c r="O755" t="s">
        <v>122</v>
      </c>
      <c r="P755">
        <f t="shared" si="44"/>
        <v>88.07</v>
      </c>
      <c r="Q755" t="s">
        <v>2054</v>
      </c>
      <c r="R755" t="s">
        <v>2055</v>
      </c>
      <c r="S755" s="6">
        <f t="shared" si="45"/>
        <v>40321.208333333336</v>
      </c>
      <c r="T755" s="6">
        <f t="shared" si="46"/>
        <v>40336.208333333336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9">
        <f t="shared" si="47"/>
        <v>168.47017045454547</v>
      </c>
      <c r="G756" t="s">
        <v>20</v>
      </c>
      <c r="H756">
        <v>3205</v>
      </c>
      <c r="I756" t="s">
        <v>21</v>
      </c>
      <c r="J756" t="s">
        <v>22</v>
      </c>
      <c r="K756">
        <v>1351400400</v>
      </c>
      <c r="L756">
        <v>1355983200</v>
      </c>
      <c r="M756" t="b">
        <v>0</v>
      </c>
      <c r="N756" t="b">
        <v>0</v>
      </c>
      <c r="O756" t="s">
        <v>33</v>
      </c>
      <c r="P756">
        <f t="shared" si="44"/>
        <v>37.01</v>
      </c>
      <c r="Q756" t="s">
        <v>2039</v>
      </c>
      <c r="R756" t="s">
        <v>2040</v>
      </c>
      <c r="S756" s="6">
        <f t="shared" si="45"/>
        <v>41210.208333333336</v>
      </c>
      <c r="T756" s="6">
        <f t="shared" si="46"/>
        <v>41263.25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9">
        <f t="shared" si="47"/>
        <v>166.57777777777778</v>
      </c>
      <c r="G757" t="s">
        <v>20</v>
      </c>
      <c r="H757">
        <v>288</v>
      </c>
      <c r="I757" t="s">
        <v>36</v>
      </c>
      <c r="J757" t="s">
        <v>37</v>
      </c>
      <c r="K757">
        <v>1514354400</v>
      </c>
      <c r="L757">
        <v>1515391200</v>
      </c>
      <c r="M757" t="b">
        <v>0</v>
      </c>
      <c r="N757" t="b">
        <v>1</v>
      </c>
      <c r="O757" t="s">
        <v>33</v>
      </c>
      <c r="P757">
        <f t="shared" si="44"/>
        <v>26.03</v>
      </c>
      <c r="Q757" t="s">
        <v>2039</v>
      </c>
      <c r="R757" t="s">
        <v>2040</v>
      </c>
      <c r="S757" s="6">
        <f t="shared" si="45"/>
        <v>43096.25</v>
      </c>
      <c r="T757" s="6">
        <f t="shared" si="46"/>
        <v>43108.25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9">
        <f t="shared" si="47"/>
        <v>772.07692307692309</v>
      </c>
      <c r="G758" t="s">
        <v>20</v>
      </c>
      <c r="H758">
        <v>148</v>
      </c>
      <c r="I758" t="s">
        <v>21</v>
      </c>
      <c r="J758" t="s">
        <v>22</v>
      </c>
      <c r="K758">
        <v>1421733600</v>
      </c>
      <c r="L758">
        <v>1422252000</v>
      </c>
      <c r="M758" t="b">
        <v>0</v>
      </c>
      <c r="N758" t="b">
        <v>0</v>
      </c>
      <c r="O758" t="s">
        <v>33</v>
      </c>
      <c r="P758">
        <f t="shared" si="44"/>
        <v>67.819999999999993</v>
      </c>
      <c r="Q758" t="s">
        <v>2039</v>
      </c>
      <c r="R758" t="s">
        <v>2040</v>
      </c>
      <c r="S758" s="6">
        <f t="shared" si="45"/>
        <v>42024.25</v>
      </c>
      <c r="T758" s="6">
        <f t="shared" si="46"/>
        <v>42030.25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9">
        <f t="shared" si="47"/>
        <v>406.85714285714283</v>
      </c>
      <c r="G759" t="s">
        <v>20</v>
      </c>
      <c r="H759">
        <v>114</v>
      </c>
      <c r="I759" t="s">
        <v>21</v>
      </c>
      <c r="J759" t="s">
        <v>22</v>
      </c>
      <c r="K759">
        <v>1305176400</v>
      </c>
      <c r="L759">
        <v>1305522000</v>
      </c>
      <c r="M759" t="b">
        <v>0</v>
      </c>
      <c r="N759" t="b">
        <v>0</v>
      </c>
      <c r="O759" t="s">
        <v>53</v>
      </c>
      <c r="P759">
        <f t="shared" si="44"/>
        <v>49.96</v>
      </c>
      <c r="Q759" t="s">
        <v>2041</v>
      </c>
      <c r="R759" t="s">
        <v>2044</v>
      </c>
      <c r="S759" s="6">
        <f t="shared" si="45"/>
        <v>40675.208333333336</v>
      </c>
      <c r="T759" s="6">
        <f t="shared" si="46"/>
        <v>40679.208333333336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9">
        <f t="shared" si="47"/>
        <v>564.20608108108104</v>
      </c>
      <c r="G760" t="s">
        <v>20</v>
      </c>
      <c r="H760">
        <v>1518</v>
      </c>
      <c r="I760" t="s">
        <v>15</v>
      </c>
      <c r="J760" t="s">
        <v>16</v>
      </c>
      <c r="K760">
        <v>1414126800</v>
      </c>
      <c r="L760">
        <v>1414904400</v>
      </c>
      <c r="M760" t="b">
        <v>0</v>
      </c>
      <c r="N760" t="b">
        <v>0</v>
      </c>
      <c r="O760" t="s">
        <v>23</v>
      </c>
      <c r="P760">
        <f t="shared" si="44"/>
        <v>110.02</v>
      </c>
      <c r="Q760" t="s">
        <v>2035</v>
      </c>
      <c r="R760" t="s">
        <v>2036</v>
      </c>
      <c r="S760" s="6">
        <f t="shared" si="45"/>
        <v>41936.208333333336</v>
      </c>
      <c r="T760" s="6">
        <f t="shared" si="46"/>
        <v>41945.208333333336</v>
      </c>
    </row>
    <row r="761" spans="1:20" x14ac:dyDescent="0.35">
      <c r="A761">
        <v>663</v>
      </c>
      <c r="B761" t="s">
        <v>1368</v>
      </c>
      <c r="C761" s="3" t="s">
        <v>1369</v>
      </c>
      <c r="D761">
        <v>10000</v>
      </c>
      <c r="E761">
        <v>7724</v>
      </c>
      <c r="F761" s="9">
        <f t="shared" si="47"/>
        <v>77.239999999999995</v>
      </c>
      <c r="G761" t="s">
        <v>14</v>
      </c>
      <c r="H761">
        <v>87</v>
      </c>
      <c r="I761" t="s">
        <v>21</v>
      </c>
      <c r="J761" t="s">
        <v>22</v>
      </c>
      <c r="K761">
        <v>1286427600</v>
      </c>
      <c r="L761">
        <v>1288414800</v>
      </c>
      <c r="M761" t="b">
        <v>0</v>
      </c>
      <c r="N761" t="b">
        <v>0</v>
      </c>
      <c r="O761" t="s">
        <v>33</v>
      </c>
      <c r="P761">
        <f t="shared" si="44"/>
        <v>88.78</v>
      </c>
      <c r="Q761" t="s">
        <v>2039</v>
      </c>
      <c r="R761" t="s">
        <v>2040</v>
      </c>
      <c r="S761" s="6">
        <f t="shared" si="45"/>
        <v>40458.208333333336</v>
      </c>
      <c r="T761" s="6">
        <f t="shared" si="46"/>
        <v>40481.208333333336</v>
      </c>
    </row>
    <row r="762" spans="1:20" ht="31" x14ac:dyDescent="0.35">
      <c r="A762">
        <v>625</v>
      </c>
      <c r="B762" t="s">
        <v>1292</v>
      </c>
      <c r="C762" s="3" t="s">
        <v>1293</v>
      </c>
      <c r="D762">
        <v>7500</v>
      </c>
      <c r="E762">
        <v>5803</v>
      </c>
      <c r="F762" s="9">
        <f t="shared" si="47"/>
        <v>77.373333333333335</v>
      </c>
      <c r="G762" t="s">
        <v>14</v>
      </c>
      <c r="H762">
        <v>62</v>
      </c>
      <c r="I762" t="s">
        <v>21</v>
      </c>
      <c r="J762" t="s">
        <v>22</v>
      </c>
      <c r="K762">
        <v>1580104800</v>
      </c>
      <c r="L762">
        <v>1581314400</v>
      </c>
      <c r="M762" t="b">
        <v>0</v>
      </c>
      <c r="N762" t="b">
        <v>0</v>
      </c>
      <c r="O762" t="s">
        <v>33</v>
      </c>
      <c r="P762">
        <f t="shared" si="44"/>
        <v>93.6</v>
      </c>
      <c r="Q762" t="s">
        <v>2039</v>
      </c>
      <c r="R762" t="s">
        <v>2040</v>
      </c>
      <c r="S762" s="6">
        <f t="shared" si="45"/>
        <v>43857.25</v>
      </c>
      <c r="T762" s="6">
        <f t="shared" si="46"/>
        <v>43871.25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9">
        <f t="shared" si="47"/>
        <v>655.4545454545455</v>
      </c>
      <c r="G763" t="s">
        <v>20</v>
      </c>
      <c r="H763">
        <v>166</v>
      </c>
      <c r="I763" t="s">
        <v>21</v>
      </c>
      <c r="J763" t="s">
        <v>22</v>
      </c>
      <c r="K763">
        <v>1500699600</v>
      </c>
      <c r="L763">
        <v>1501131600</v>
      </c>
      <c r="M763" t="b">
        <v>0</v>
      </c>
      <c r="N763" t="b">
        <v>0</v>
      </c>
      <c r="O763" t="s">
        <v>23</v>
      </c>
      <c r="P763">
        <f t="shared" si="44"/>
        <v>86.87</v>
      </c>
      <c r="Q763" t="s">
        <v>2035</v>
      </c>
      <c r="R763" t="s">
        <v>2036</v>
      </c>
      <c r="S763" s="6">
        <f t="shared" si="45"/>
        <v>42938.208333333328</v>
      </c>
      <c r="T763" s="6">
        <f t="shared" si="46"/>
        <v>42943.208333333328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9">
        <f t="shared" si="47"/>
        <v>177.25714285714287</v>
      </c>
      <c r="G764" t="s">
        <v>20</v>
      </c>
      <c r="H764">
        <v>100</v>
      </c>
      <c r="I764" t="s">
        <v>26</v>
      </c>
      <c r="J764" t="s">
        <v>27</v>
      </c>
      <c r="K764">
        <v>1354082400</v>
      </c>
      <c r="L764">
        <v>1355032800</v>
      </c>
      <c r="M764" t="b">
        <v>0</v>
      </c>
      <c r="N764" t="b">
        <v>0</v>
      </c>
      <c r="O764" t="s">
        <v>159</v>
      </c>
      <c r="P764">
        <f t="shared" si="44"/>
        <v>62.04</v>
      </c>
      <c r="Q764" t="s">
        <v>2035</v>
      </c>
      <c r="R764" t="s">
        <v>2058</v>
      </c>
      <c r="S764" s="6">
        <f t="shared" si="45"/>
        <v>41241.25</v>
      </c>
      <c r="T764" s="6">
        <f t="shared" si="46"/>
        <v>41252.25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9">
        <f t="shared" si="47"/>
        <v>113.17857142857143</v>
      </c>
      <c r="G765" t="s">
        <v>20</v>
      </c>
      <c r="H765">
        <v>235</v>
      </c>
      <c r="I765" t="s">
        <v>21</v>
      </c>
      <c r="J765" t="s">
        <v>22</v>
      </c>
      <c r="K765">
        <v>1336453200</v>
      </c>
      <c r="L765">
        <v>1339477200</v>
      </c>
      <c r="M765" t="b">
        <v>0</v>
      </c>
      <c r="N765" t="b">
        <v>1</v>
      </c>
      <c r="O765" t="s">
        <v>33</v>
      </c>
      <c r="P765">
        <f t="shared" si="44"/>
        <v>26.97</v>
      </c>
      <c r="Q765" t="s">
        <v>2039</v>
      </c>
      <c r="R765" t="s">
        <v>2040</v>
      </c>
      <c r="S765" s="6">
        <f t="shared" si="45"/>
        <v>41037.208333333336</v>
      </c>
      <c r="T765" s="6">
        <f t="shared" si="46"/>
        <v>41072.208333333336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9">
        <f t="shared" si="47"/>
        <v>728.18181818181813</v>
      </c>
      <c r="G766" t="s">
        <v>20</v>
      </c>
      <c r="H766">
        <v>148</v>
      </c>
      <c r="I766" t="s">
        <v>21</v>
      </c>
      <c r="J766" t="s">
        <v>22</v>
      </c>
      <c r="K766">
        <v>1305262800</v>
      </c>
      <c r="L766">
        <v>1305954000</v>
      </c>
      <c r="M766" t="b">
        <v>0</v>
      </c>
      <c r="N766" t="b">
        <v>0</v>
      </c>
      <c r="O766" t="s">
        <v>23</v>
      </c>
      <c r="P766">
        <f t="shared" si="44"/>
        <v>54.12</v>
      </c>
      <c r="Q766" t="s">
        <v>2035</v>
      </c>
      <c r="R766" t="s">
        <v>2036</v>
      </c>
      <c r="S766" s="6">
        <f t="shared" si="45"/>
        <v>40676.208333333336</v>
      </c>
      <c r="T766" s="6">
        <f t="shared" si="46"/>
        <v>40684.208333333336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9">
        <f t="shared" si="47"/>
        <v>208.33333333333334</v>
      </c>
      <c r="G767" t="s">
        <v>20</v>
      </c>
      <c r="H767">
        <v>198</v>
      </c>
      <c r="I767" t="s">
        <v>21</v>
      </c>
      <c r="J767" t="s">
        <v>22</v>
      </c>
      <c r="K767">
        <v>1492232400</v>
      </c>
      <c r="L767">
        <v>1494392400</v>
      </c>
      <c r="M767" t="b">
        <v>1</v>
      </c>
      <c r="N767" t="b">
        <v>1</v>
      </c>
      <c r="O767" t="s">
        <v>60</v>
      </c>
      <c r="P767">
        <f t="shared" si="44"/>
        <v>41.04</v>
      </c>
      <c r="Q767" t="s">
        <v>2035</v>
      </c>
      <c r="R767" t="s">
        <v>2045</v>
      </c>
      <c r="S767" s="6">
        <f t="shared" si="45"/>
        <v>42840.208333333328</v>
      </c>
      <c r="T767" s="6">
        <f t="shared" si="46"/>
        <v>42865.208333333328</v>
      </c>
    </row>
    <row r="768" spans="1:20" x14ac:dyDescent="0.35">
      <c r="A768">
        <v>877</v>
      </c>
      <c r="B768" t="s">
        <v>1786</v>
      </c>
      <c r="C768" s="3" t="s">
        <v>1787</v>
      </c>
      <c r="D768">
        <v>163600</v>
      </c>
      <c r="E768">
        <v>126628</v>
      </c>
      <c r="F768" s="9">
        <f t="shared" si="47"/>
        <v>77.400977995110026</v>
      </c>
      <c r="G768" t="s">
        <v>14</v>
      </c>
      <c r="H768">
        <v>1229</v>
      </c>
      <c r="I768" t="s">
        <v>21</v>
      </c>
      <c r="J768" t="s">
        <v>22</v>
      </c>
      <c r="K768">
        <v>1469509200</v>
      </c>
      <c r="L768">
        <v>1469595600</v>
      </c>
      <c r="M768" t="b">
        <v>0</v>
      </c>
      <c r="N768" t="b">
        <v>0</v>
      </c>
      <c r="O768" t="s">
        <v>17</v>
      </c>
      <c r="P768">
        <f t="shared" si="44"/>
        <v>103.03</v>
      </c>
      <c r="Q768" t="s">
        <v>2033</v>
      </c>
      <c r="R768" t="s">
        <v>2034</v>
      </c>
      <c r="S768" s="6">
        <f t="shared" si="45"/>
        <v>42577.208333333328</v>
      </c>
      <c r="T768" s="6">
        <f t="shared" si="46"/>
        <v>42578.208333333328</v>
      </c>
    </row>
    <row r="769" spans="1:20" x14ac:dyDescent="0.35">
      <c r="A769">
        <v>76</v>
      </c>
      <c r="B769" t="s">
        <v>200</v>
      </c>
      <c r="C769" s="3" t="s">
        <v>201</v>
      </c>
      <c r="D769">
        <v>122900</v>
      </c>
      <c r="E769">
        <v>95993</v>
      </c>
      <c r="F769" s="9">
        <f t="shared" si="47"/>
        <v>78.106590724165983</v>
      </c>
      <c r="G769" t="s">
        <v>14</v>
      </c>
      <c r="H769">
        <v>1684</v>
      </c>
      <c r="I769" t="s">
        <v>21</v>
      </c>
      <c r="J769" t="s">
        <v>22</v>
      </c>
      <c r="K769">
        <v>1421992800</v>
      </c>
      <c r="L769">
        <v>1426222800</v>
      </c>
      <c r="M769" t="b">
        <v>1</v>
      </c>
      <c r="N769" t="b">
        <v>1</v>
      </c>
      <c r="O769" t="s">
        <v>33</v>
      </c>
      <c r="P769">
        <f t="shared" si="44"/>
        <v>57</v>
      </c>
      <c r="Q769" t="s">
        <v>2039</v>
      </c>
      <c r="R769" t="s">
        <v>2040</v>
      </c>
      <c r="S769" s="6">
        <f t="shared" si="45"/>
        <v>42027.25</v>
      </c>
      <c r="T769" s="6">
        <f t="shared" si="46"/>
        <v>42076.208333333328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9">
        <f t="shared" si="47"/>
        <v>231</v>
      </c>
      <c r="G770" t="s">
        <v>20</v>
      </c>
      <c r="H770">
        <v>150</v>
      </c>
      <c r="I770" t="s">
        <v>21</v>
      </c>
      <c r="J770" t="s">
        <v>22</v>
      </c>
      <c r="K770">
        <v>1386741600</v>
      </c>
      <c r="L770">
        <v>1388037600</v>
      </c>
      <c r="M770" t="b">
        <v>0</v>
      </c>
      <c r="N770" t="b">
        <v>0</v>
      </c>
      <c r="O770" t="s">
        <v>33</v>
      </c>
      <c r="P770">
        <f t="shared" ref="P770:P833" si="48">IF(E770=0, 0, ROUND(E770/H770,2))</f>
        <v>73.92</v>
      </c>
      <c r="Q770" t="s">
        <v>2039</v>
      </c>
      <c r="R770" t="s">
        <v>2040</v>
      </c>
      <c r="S770" s="6">
        <f t="shared" ref="S770:S833" si="49">(((K770/60)/60)/24)+DATE(1970,1,1)</f>
        <v>41619.25</v>
      </c>
      <c r="T770" s="6">
        <f t="shared" ref="T770:T833" si="50">(((L770/60)/60)/24)+DATE(1970,1,1)</f>
        <v>41634.25</v>
      </c>
    </row>
    <row r="771" spans="1:20" ht="31" x14ac:dyDescent="0.35">
      <c r="A771">
        <v>161</v>
      </c>
      <c r="B771" t="s">
        <v>374</v>
      </c>
      <c r="C771" s="3" t="s">
        <v>375</v>
      </c>
      <c r="D771">
        <v>5500</v>
      </c>
      <c r="E771">
        <v>4300</v>
      </c>
      <c r="F771" s="9">
        <f t="shared" ref="F771:F834" si="51">100*E771/D771</f>
        <v>78.181818181818187</v>
      </c>
      <c r="G771" t="s">
        <v>14</v>
      </c>
      <c r="H771">
        <v>75</v>
      </c>
      <c r="I771" t="s">
        <v>21</v>
      </c>
      <c r="J771" t="s">
        <v>22</v>
      </c>
      <c r="K771">
        <v>1442984400</v>
      </c>
      <c r="L771">
        <v>1443502800</v>
      </c>
      <c r="M771" t="b">
        <v>0</v>
      </c>
      <c r="N771" t="b">
        <v>1</v>
      </c>
      <c r="O771" t="s">
        <v>28</v>
      </c>
      <c r="P771">
        <f t="shared" si="48"/>
        <v>57.33</v>
      </c>
      <c r="Q771" t="s">
        <v>2037</v>
      </c>
      <c r="R771" t="s">
        <v>2038</v>
      </c>
      <c r="S771" s="6">
        <f t="shared" si="49"/>
        <v>42270.208333333328</v>
      </c>
      <c r="T771" s="6">
        <f t="shared" si="50"/>
        <v>42276.208333333328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9">
        <f t="shared" si="51"/>
        <v>270.74418604651163</v>
      </c>
      <c r="G772" t="s">
        <v>20</v>
      </c>
      <c r="H772">
        <v>216</v>
      </c>
      <c r="I772" t="s">
        <v>107</v>
      </c>
      <c r="J772" t="s">
        <v>108</v>
      </c>
      <c r="K772">
        <v>1397451600</v>
      </c>
      <c r="L772">
        <v>1398056400</v>
      </c>
      <c r="M772" t="b">
        <v>0</v>
      </c>
      <c r="N772" t="b">
        <v>1</v>
      </c>
      <c r="O772" t="s">
        <v>33</v>
      </c>
      <c r="P772">
        <f t="shared" si="48"/>
        <v>53.9</v>
      </c>
      <c r="Q772" t="s">
        <v>2039</v>
      </c>
      <c r="R772" t="s">
        <v>2040</v>
      </c>
      <c r="S772" s="6">
        <f t="shared" si="49"/>
        <v>41743.208333333336</v>
      </c>
      <c r="T772" s="6">
        <f t="shared" si="50"/>
        <v>41750.208333333336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9">
        <f t="shared" si="51"/>
        <v>49.446428571428569</v>
      </c>
      <c r="G773" t="s">
        <v>74</v>
      </c>
      <c r="H773">
        <v>26</v>
      </c>
      <c r="I773" t="s">
        <v>21</v>
      </c>
      <c r="J773" t="s">
        <v>22</v>
      </c>
      <c r="K773">
        <v>1548482400</v>
      </c>
      <c r="L773">
        <v>1550815200</v>
      </c>
      <c r="M773" t="b">
        <v>0</v>
      </c>
      <c r="N773" t="b">
        <v>0</v>
      </c>
      <c r="O773" t="s">
        <v>33</v>
      </c>
      <c r="P773">
        <f t="shared" si="48"/>
        <v>106.5</v>
      </c>
      <c r="Q773" t="s">
        <v>2039</v>
      </c>
      <c r="R773" t="s">
        <v>2040</v>
      </c>
      <c r="S773" s="6">
        <f t="shared" si="49"/>
        <v>43491.25</v>
      </c>
      <c r="T773" s="6">
        <f t="shared" si="50"/>
        <v>43518.25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9">
        <f t="shared" si="51"/>
        <v>113.3596256684492</v>
      </c>
      <c r="G774" t="s">
        <v>20</v>
      </c>
      <c r="H774">
        <v>5139</v>
      </c>
      <c r="I774" t="s">
        <v>21</v>
      </c>
      <c r="J774" t="s">
        <v>22</v>
      </c>
      <c r="K774">
        <v>1549692000</v>
      </c>
      <c r="L774">
        <v>1550037600</v>
      </c>
      <c r="M774" t="b">
        <v>0</v>
      </c>
      <c r="N774" t="b">
        <v>0</v>
      </c>
      <c r="O774" t="s">
        <v>60</v>
      </c>
      <c r="P774">
        <f t="shared" si="48"/>
        <v>33</v>
      </c>
      <c r="Q774" t="s">
        <v>2035</v>
      </c>
      <c r="R774" t="s">
        <v>2045</v>
      </c>
      <c r="S774" s="6">
        <f t="shared" si="49"/>
        <v>43505.25</v>
      </c>
      <c r="T774" s="6">
        <f t="shared" si="50"/>
        <v>43509.25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9">
        <f t="shared" si="51"/>
        <v>190.55555555555554</v>
      </c>
      <c r="G775" t="s">
        <v>20</v>
      </c>
      <c r="H775">
        <v>2353</v>
      </c>
      <c r="I775" t="s">
        <v>21</v>
      </c>
      <c r="J775" t="s">
        <v>22</v>
      </c>
      <c r="K775">
        <v>1492059600</v>
      </c>
      <c r="L775">
        <v>1492923600</v>
      </c>
      <c r="M775" t="b">
        <v>0</v>
      </c>
      <c r="N775" t="b">
        <v>0</v>
      </c>
      <c r="O775" t="s">
        <v>33</v>
      </c>
      <c r="P775">
        <f t="shared" si="48"/>
        <v>43</v>
      </c>
      <c r="Q775" t="s">
        <v>2039</v>
      </c>
      <c r="R775" t="s">
        <v>2040</v>
      </c>
      <c r="S775" s="6">
        <f t="shared" si="49"/>
        <v>42838.208333333328</v>
      </c>
      <c r="T775" s="6">
        <f t="shared" si="50"/>
        <v>42848.208333333328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9">
        <f t="shared" si="51"/>
        <v>135.5</v>
      </c>
      <c r="G776" t="s">
        <v>20</v>
      </c>
      <c r="H776">
        <v>78</v>
      </c>
      <c r="I776" t="s">
        <v>107</v>
      </c>
      <c r="J776" t="s">
        <v>108</v>
      </c>
      <c r="K776">
        <v>1463979600</v>
      </c>
      <c r="L776">
        <v>1467522000</v>
      </c>
      <c r="M776" t="b">
        <v>0</v>
      </c>
      <c r="N776" t="b">
        <v>0</v>
      </c>
      <c r="O776" t="s">
        <v>28</v>
      </c>
      <c r="P776">
        <f t="shared" si="48"/>
        <v>86.86</v>
      </c>
      <c r="Q776" t="s">
        <v>2037</v>
      </c>
      <c r="R776" t="s">
        <v>2038</v>
      </c>
      <c r="S776" s="6">
        <f t="shared" si="49"/>
        <v>42513.208333333328</v>
      </c>
      <c r="T776" s="6">
        <f t="shared" si="50"/>
        <v>42554.208333333328</v>
      </c>
    </row>
    <row r="777" spans="1:20" x14ac:dyDescent="0.35">
      <c r="A777">
        <v>90</v>
      </c>
      <c r="B777" t="s">
        <v>229</v>
      </c>
      <c r="C777" s="3" t="s">
        <v>230</v>
      </c>
      <c r="D777">
        <v>7800</v>
      </c>
      <c r="E777">
        <v>6132</v>
      </c>
      <c r="F777" s="9">
        <f t="shared" si="51"/>
        <v>78.615384615384613</v>
      </c>
      <c r="G777" t="s">
        <v>14</v>
      </c>
      <c r="H777">
        <v>106</v>
      </c>
      <c r="I777" t="s">
        <v>21</v>
      </c>
      <c r="J777" t="s">
        <v>22</v>
      </c>
      <c r="K777">
        <v>1456380000</v>
      </c>
      <c r="L777">
        <v>1456380000</v>
      </c>
      <c r="M777" t="b">
        <v>0</v>
      </c>
      <c r="N777" t="b">
        <v>1</v>
      </c>
      <c r="O777" t="s">
        <v>33</v>
      </c>
      <c r="P777">
        <f t="shared" si="48"/>
        <v>57.85</v>
      </c>
      <c r="Q777" t="s">
        <v>2039</v>
      </c>
      <c r="R777" t="s">
        <v>2040</v>
      </c>
      <c r="S777" s="6">
        <f t="shared" si="49"/>
        <v>42425.25</v>
      </c>
      <c r="T777" s="6">
        <f t="shared" si="50"/>
        <v>42425.25</v>
      </c>
    </row>
    <row r="778" spans="1:20" x14ac:dyDescent="0.35">
      <c r="A778">
        <v>588</v>
      </c>
      <c r="B778" t="s">
        <v>1218</v>
      </c>
      <c r="C778" s="3" t="s">
        <v>1219</v>
      </c>
      <c r="D778">
        <v>157600</v>
      </c>
      <c r="E778">
        <v>124517</v>
      </c>
      <c r="F778" s="9">
        <f t="shared" si="51"/>
        <v>79.008248730964468</v>
      </c>
      <c r="G778" t="s">
        <v>14</v>
      </c>
      <c r="H778">
        <v>1368</v>
      </c>
      <c r="I778" t="s">
        <v>40</v>
      </c>
      <c r="J778" t="s">
        <v>41</v>
      </c>
      <c r="K778">
        <v>1269493200</v>
      </c>
      <c r="L778">
        <v>1272171600</v>
      </c>
      <c r="M778" t="b">
        <v>0</v>
      </c>
      <c r="N778" t="b">
        <v>0</v>
      </c>
      <c r="O778" t="s">
        <v>33</v>
      </c>
      <c r="P778">
        <f t="shared" si="48"/>
        <v>91.02</v>
      </c>
      <c r="Q778" t="s">
        <v>2039</v>
      </c>
      <c r="R778" t="s">
        <v>2040</v>
      </c>
      <c r="S778" s="6">
        <f t="shared" si="49"/>
        <v>40262.208333333336</v>
      </c>
      <c r="T778" s="6">
        <f t="shared" si="50"/>
        <v>40293.208333333336</v>
      </c>
    </row>
    <row r="779" spans="1:20" x14ac:dyDescent="0.35">
      <c r="A779">
        <v>637</v>
      </c>
      <c r="B779" t="s">
        <v>1316</v>
      </c>
      <c r="C779" s="3" t="s">
        <v>1317</v>
      </c>
      <c r="D779">
        <v>8500</v>
      </c>
      <c r="E779">
        <v>6750</v>
      </c>
      <c r="F779" s="9">
        <f t="shared" si="51"/>
        <v>79.411764705882348</v>
      </c>
      <c r="G779" t="s">
        <v>14</v>
      </c>
      <c r="H779">
        <v>65</v>
      </c>
      <c r="I779" t="s">
        <v>21</v>
      </c>
      <c r="J779" t="s">
        <v>22</v>
      </c>
      <c r="K779">
        <v>1479103200</v>
      </c>
      <c r="L779">
        <v>1479794400</v>
      </c>
      <c r="M779" t="b">
        <v>0</v>
      </c>
      <c r="N779" t="b">
        <v>0</v>
      </c>
      <c r="O779" t="s">
        <v>33</v>
      </c>
      <c r="P779">
        <f t="shared" si="48"/>
        <v>103.85</v>
      </c>
      <c r="Q779" t="s">
        <v>2039</v>
      </c>
      <c r="R779" t="s">
        <v>2040</v>
      </c>
      <c r="S779" s="6">
        <f t="shared" si="49"/>
        <v>42688.25</v>
      </c>
      <c r="T779" s="6">
        <f t="shared" si="50"/>
        <v>42696.25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9">
        <f t="shared" si="51"/>
        <v>787.92307692307691</v>
      </c>
      <c r="G780" t="s">
        <v>20</v>
      </c>
      <c r="H780">
        <v>174</v>
      </c>
      <c r="I780" t="s">
        <v>98</v>
      </c>
      <c r="J780" t="s">
        <v>99</v>
      </c>
      <c r="K780">
        <v>1313211600</v>
      </c>
      <c r="L780">
        <v>1313643600</v>
      </c>
      <c r="M780" t="b">
        <v>0</v>
      </c>
      <c r="N780" t="b">
        <v>0</v>
      </c>
      <c r="O780" t="s">
        <v>71</v>
      </c>
      <c r="P780">
        <f t="shared" si="48"/>
        <v>58.87</v>
      </c>
      <c r="Q780" t="s">
        <v>2041</v>
      </c>
      <c r="R780" t="s">
        <v>2049</v>
      </c>
      <c r="S780" s="6">
        <f t="shared" si="49"/>
        <v>40768.208333333336</v>
      </c>
      <c r="T780" s="6">
        <f t="shared" si="50"/>
        <v>40773.208333333336</v>
      </c>
    </row>
    <row r="781" spans="1:20" x14ac:dyDescent="0.35">
      <c r="A781">
        <v>27</v>
      </c>
      <c r="B781" t="s">
        <v>92</v>
      </c>
      <c r="C781" s="3" t="s">
        <v>93</v>
      </c>
      <c r="D781">
        <v>2000</v>
      </c>
      <c r="E781">
        <v>1599</v>
      </c>
      <c r="F781" s="9">
        <f t="shared" si="51"/>
        <v>79.95</v>
      </c>
      <c r="G781" t="s">
        <v>14</v>
      </c>
      <c r="H781">
        <v>15</v>
      </c>
      <c r="I781" t="s">
        <v>21</v>
      </c>
      <c r="J781" t="s">
        <v>22</v>
      </c>
      <c r="K781">
        <v>1443848400</v>
      </c>
      <c r="L781">
        <v>1444539600</v>
      </c>
      <c r="M781" t="b">
        <v>0</v>
      </c>
      <c r="N781" t="b">
        <v>0</v>
      </c>
      <c r="O781" t="s">
        <v>23</v>
      </c>
      <c r="P781">
        <f t="shared" si="48"/>
        <v>106.6</v>
      </c>
      <c r="Q781" t="s">
        <v>2035</v>
      </c>
      <c r="R781" t="s">
        <v>2036</v>
      </c>
      <c r="S781" s="6">
        <f t="shared" si="49"/>
        <v>42280.208333333328</v>
      </c>
      <c r="T781" s="6">
        <f t="shared" si="50"/>
        <v>42288.208333333328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9">
        <f t="shared" si="51"/>
        <v>106.29411764705883</v>
      </c>
      <c r="G782" t="s">
        <v>20</v>
      </c>
      <c r="H782">
        <v>164</v>
      </c>
      <c r="I782" t="s">
        <v>21</v>
      </c>
      <c r="J782" t="s">
        <v>22</v>
      </c>
      <c r="K782">
        <v>1469163600</v>
      </c>
      <c r="L782">
        <v>1470805200</v>
      </c>
      <c r="M782" t="b">
        <v>0</v>
      </c>
      <c r="N782" t="b">
        <v>1</v>
      </c>
      <c r="O782" t="s">
        <v>53</v>
      </c>
      <c r="P782">
        <f t="shared" si="48"/>
        <v>33.049999999999997</v>
      </c>
      <c r="Q782" t="s">
        <v>2041</v>
      </c>
      <c r="R782" t="s">
        <v>2044</v>
      </c>
      <c r="S782" s="6">
        <f t="shared" si="49"/>
        <v>42573.208333333328</v>
      </c>
      <c r="T782" s="6">
        <f t="shared" si="50"/>
        <v>42592.208333333328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9">
        <f t="shared" si="51"/>
        <v>50.735632183908045</v>
      </c>
      <c r="G783" t="s">
        <v>74</v>
      </c>
      <c r="H783">
        <v>56</v>
      </c>
      <c r="I783" t="s">
        <v>98</v>
      </c>
      <c r="J783" t="s">
        <v>99</v>
      </c>
      <c r="K783">
        <v>1288501200</v>
      </c>
      <c r="L783">
        <v>1292911200</v>
      </c>
      <c r="M783" t="b">
        <v>0</v>
      </c>
      <c r="N783" t="b">
        <v>0</v>
      </c>
      <c r="O783" t="s">
        <v>33</v>
      </c>
      <c r="P783">
        <f t="shared" si="48"/>
        <v>78.819999999999993</v>
      </c>
      <c r="Q783" t="s">
        <v>2039</v>
      </c>
      <c r="R783" t="s">
        <v>2040</v>
      </c>
      <c r="S783" s="6">
        <f t="shared" si="49"/>
        <v>40482.208333333336</v>
      </c>
      <c r="T783" s="6">
        <f t="shared" si="50"/>
        <v>40533.25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9">
        <f t="shared" si="51"/>
        <v>215.31372549019608</v>
      </c>
      <c r="G784" t="s">
        <v>20</v>
      </c>
      <c r="H784">
        <v>161</v>
      </c>
      <c r="I784" t="s">
        <v>21</v>
      </c>
      <c r="J784" t="s">
        <v>22</v>
      </c>
      <c r="K784">
        <v>1298959200</v>
      </c>
      <c r="L784">
        <v>1301374800</v>
      </c>
      <c r="M784" t="b">
        <v>0</v>
      </c>
      <c r="N784" t="b">
        <v>1</v>
      </c>
      <c r="O784" t="s">
        <v>71</v>
      </c>
      <c r="P784">
        <f t="shared" si="48"/>
        <v>68.2</v>
      </c>
      <c r="Q784" t="s">
        <v>2041</v>
      </c>
      <c r="R784" t="s">
        <v>2049</v>
      </c>
      <c r="S784" s="6">
        <f t="shared" si="49"/>
        <v>40603.25</v>
      </c>
      <c r="T784" s="6">
        <f t="shared" si="50"/>
        <v>40631.208333333336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9">
        <f t="shared" si="51"/>
        <v>141.22972972972974</v>
      </c>
      <c r="G785" t="s">
        <v>20</v>
      </c>
      <c r="H785">
        <v>138</v>
      </c>
      <c r="I785" t="s">
        <v>21</v>
      </c>
      <c r="J785" t="s">
        <v>22</v>
      </c>
      <c r="K785">
        <v>1387260000</v>
      </c>
      <c r="L785">
        <v>1387864800</v>
      </c>
      <c r="M785" t="b">
        <v>0</v>
      </c>
      <c r="N785" t="b">
        <v>0</v>
      </c>
      <c r="O785" t="s">
        <v>23</v>
      </c>
      <c r="P785">
        <f t="shared" si="48"/>
        <v>75.73</v>
      </c>
      <c r="Q785" t="s">
        <v>2035</v>
      </c>
      <c r="R785" t="s">
        <v>2036</v>
      </c>
      <c r="S785" s="6">
        <f t="shared" si="49"/>
        <v>41625.25</v>
      </c>
      <c r="T785" s="6">
        <f t="shared" si="50"/>
        <v>41632.25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9">
        <f t="shared" si="51"/>
        <v>115.33745781777277</v>
      </c>
      <c r="G786" t="s">
        <v>20</v>
      </c>
      <c r="H786">
        <v>3308</v>
      </c>
      <c r="I786" t="s">
        <v>21</v>
      </c>
      <c r="J786" t="s">
        <v>22</v>
      </c>
      <c r="K786">
        <v>1457244000</v>
      </c>
      <c r="L786">
        <v>1458190800</v>
      </c>
      <c r="M786" t="b">
        <v>0</v>
      </c>
      <c r="N786" t="b">
        <v>0</v>
      </c>
      <c r="O786" t="s">
        <v>28</v>
      </c>
      <c r="P786">
        <f t="shared" si="48"/>
        <v>31</v>
      </c>
      <c r="Q786" t="s">
        <v>2037</v>
      </c>
      <c r="R786" t="s">
        <v>2038</v>
      </c>
      <c r="S786" s="6">
        <f t="shared" si="49"/>
        <v>42435.25</v>
      </c>
      <c r="T786" s="6">
        <f t="shared" si="50"/>
        <v>42446.208333333328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9">
        <f t="shared" si="51"/>
        <v>193.11940298507463</v>
      </c>
      <c r="G787" t="s">
        <v>20</v>
      </c>
      <c r="H787">
        <v>127</v>
      </c>
      <c r="I787" t="s">
        <v>26</v>
      </c>
      <c r="J787" t="s">
        <v>27</v>
      </c>
      <c r="K787">
        <v>1556341200</v>
      </c>
      <c r="L787">
        <v>1559278800</v>
      </c>
      <c r="M787" t="b">
        <v>0</v>
      </c>
      <c r="N787" t="b">
        <v>1</v>
      </c>
      <c r="O787" t="s">
        <v>71</v>
      </c>
      <c r="P787">
        <f t="shared" si="48"/>
        <v>101.88</v>
      </c>
      <c r="Q787" t="s">
        <v>2041</v>
      </c>
      <c r="R787" t="s">
        <v>2049</v>
      </c>
      <c r="S787" s="6">
        <f t="shared" si="49"/>
        <v>43582.208333333328</v>
      </c>
      <c r="T787" s="6">
        <f t="shared" si="50"/>
        <v>43616.208333333328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9">
        <f t="shared" si="51"/>
        <v>729.73333333333335</v>
      </c>
      <c r="G788" t="s">
        <v>20</v>
      </c>
      <c r="H788">
        <v>207</v>
      </c>
      <c r="I788" t="s">
        <v>107</v>
      </c>
      <c r="J788" t="s">
        <v>108</v>
      </c>
      <c r="K788">
        <v>1522126800</v>
      </c>
      <c r="L788">
        <v>1522731600</v>
      </c>
      <c r="M788" t="b">
        <v>0</v>
      </c>
      <c r="N788" t="b">
        <v>1</v>
      </c>
      <c r="O788" t="s">
        <v>159</v>
      </c>
      <c r="P788">
        <f t="shared" si="48"/>
        <v>52.88</v>
      </c>
      <c r="Q788" t="s">
        <v>2035</v>
      </c>
      <c r="R788" t="s">
        <v>2058</v>
      </c>
      <c r="S788" s="6">
        <f t="shared" si="49"/>
        <v>43186.208333333328</v>
      </c>
      <c r="T788" s="6">
        <f t="shared" si="50"/>
        <v>43193.208333333328</v>
      </c>
    </row>
    <row r="789" spans="1:20" x14ac:dyDescent="0.35">
      <c r="A789">
        <v>528</v>
      </c>
      <c r="B789" t="s">
        <v>1101</v>
      </c>
      <c r="C789" s="3" t="s">
        <v>1102</v>
      </c>
      <c r="D789">
        <v>9000</v>
      </c>
      <c r="E789">
        <v>7227</v>
      </c>
      <c r="F789" s="9">
        <f t="shared" si="51"/>
        <v>80.3</v>
      </c>
      <c r="G789" t="s">
        <v>14</v>
      </c>
      <c r="H789">
        <v>80</v>
      </c>
      <c r="I789" t="s">
        <v>40</v>
      </c>
      <c r="J789" t="s">
        <v>41</v>
      </c>
      <c r="K789">
        <v>1385186400</v>
      </c>
      <c r="L789">
        <v>1389074400</v>
      </c>
      <c r="M789" t="b">
        <v>0</v>
      </c>
      <c r="N789" t="b">
        <v>0</v>
      </c>
      <c r="O789" t="s">
        <v>60</v>
      </c>
      <c r="P789">
        <f t="shared" si="48"/>
        <v>90.34</v>
      </c>
      <c r="Q789" t="s">
        <v>2035</v>
      </c>
      <c r="R789" t="s">
        <v>2045</v>
      </c>
      <c r="S789" s="6">
        <f t="shared" si="49"/>
        <v>41601.25</v>
      </c>
      <c r="T789" s="6">
        <f t="shared" si="50"/>
        <v>41646.25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9">
        <f t="shared" si="51"/>
        <v>88.166666666666671</v>
      </c>
      <c r="G790" t="s">
        <v>47</v>
      </c>
      <c r="H790">
        <v>31</v>
      </c>
      <c r="I790" t="s">
        <v>21</v>
      </c>
      <c r="J790" t="s">
        <v>22</v>
      </c>
      <c r="K790">
        <v>1350709200</v>
      </c>
      <c r="L790">
        <v>1352527200</v>
      </c>
      <c r="M790" t="b">
        <v>0</v>
      </c>
      <c r="N790" t="b">
        <v>0</v>
      </c>
      <c r="O790" t="s">
        <v>71</v>
      </c>
      <c r="P790">
        <f t="shared" si="48"/>
        <v>102.39</v>
      </c>
      <c r="Q790" t="s">
        <v>2041</v>
      </c>
      <c r="R790" t="s">
        <v>2049</v>
      </c>
      <c r="S790" s="6">
        <f t="shared" si="49"/>
        <v>41202.208333333336</v>
      </c>
      <c r="T790" s="6">
        <f t="shared" si="50"/>
        <v>41223.25</v>
      </c>
    </row>
    <row r="791" spans="1:20" x14ac:dyDescent="0.35">
      <c r="A791">
        <v>779</v>
      </c>
      <c r="B791" t="s">
        <v>1593</v>
      </c>
      <c r="C791" s="3" t="s">
        <v>1594</v>
      </c>
      <c r="D791">
        <v>108700</v>
      </c>
      <c r="E791">
        <v>87293</v>
      </c>
      <c r="F791" s="9">
        <f t="shared" si="51"/>
        <v>80.306347746090154</v>
      </c>
      <c r="G791" t="s">
        <v>14</v>
      </c>
      <c r="H791">
        <v>831</v>
      </c>
      <c r="I791" t="s">
        <v>21</v>
      </c>
      <c r="J791" t="s">
        <v>22</v>
      </c>
      <c r="K791">
        <v>1439528400</v>
      </c>
      <c r="L791">
        <v>1440306000</v>
      </c>
      <c r="M791" t="b">
        <v>0</v>
      </c>
      <c r="N791" t="b">
        <v>1</v>
      </c>
      <c r="O791" t="s">
        <v>33</v>
      </c>
      <c r="P791">
        <f t="shared" si="48"/>
        <v>105.05</v>
      </c>
      <c r="Q791" t="s">
        <v>2039</v>
      </c>
      <c r="R791" t="s">
        <v>2040</v>
      </c>
      <c r="S791" s="6">
        <f t="shared" si="49"/>
        <v>42230.208333333328</v>
      </c>
      <c r="T791" s="6">
        <f t="shared" si="50"/>
        <v>42239.208333333328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9">
        <f t="shared" si="51"/>
        <v>30.540075309306079</v>
      </c>
      <c r="G792" t="s">
        <v>74</v>
      </c>
      <c r="H792">
        <v>1113</v>
      </c>
      <c r="I792" t="s">
        <v>21</v>
      </c>
      <c r="J792" t="s">
        <v>22</v>
      </c>
      <c r="K792">
        <v>1266127200</v>
      </c>
      <c r="L792">
        <v>1266645600</v>
      </c>
      <c r="M792" t="b">
        <v>0</v>
      </c>
      <c r="N792" t="b">
        <v>0</v>
      </c>
      <c r="O792" t="s">
        <v>33</v>
      </c>
      <c r="P792">
        <f t="shared" si="48"/>
        <v>51.01</v>
      </c>
      <c r="Q792" t="s">
        <v>2039</v>
      </c>
      <c r="R792" t="s">
        <v>2040</v>
      </c>
      <c r="S792" s="6">
        <f t="shared" si="49"/>
        <v>40223.25</v>
      </c>
      <c r="T792" s="6">
        <f t="shared" si="50"/>
        <v>40229.25</v>
      </c>
    </row>
    <row r="793" spans="1:20" ht="31" x14ac:dyDescent="0.35">
      <c r="A793">
        <v>481</v>
      </c>
      <c r="B793" t="s">
        <v>1009</v>
      </c>
      <c r="C793" s="3" t="s">
        <v>1010</v>
      </c>
      <c r="D793">
        <v>196600</v>
      </c>
      <c r="E793">
        <v>159931</v>
      </c>
      <c r="F793" s="9">
        <f t="shared" si="51"/>
        <v>81.348423194303152</v>
      </c>
      <c r="G793" t="s">
        <v>14</v>
      </c>
      <c r="H793">
        <v>1538</v>
      </c>
      <c r="I793" t="s">
        <v>21</v>
      </c>
      <c r="J793" t="s">
        <v>22</v>
      </c>
      <c r="K793">
        <v>1412139600</v>
      </c>
      <c r="L793">
        <v>1415772000</v>
      </c>
      <c r="M793" t="b">
        <v>0</v>
      </c>
      <c r="N793" t="b">
        <v>1</v>
      </c>
      <c r="O793" t="s">
        <v>33</v>
      </c>
      <c r="P793">
        <f t="shared" si="48"/>
        <v>103.99</v>
      </c>
      <c r="Q793" t="s">
        <v>2039</v>
      </c>
      <c r="R793" t="s">
        <v>2040</v>
      </c>
      <c r="S793" s="6">
        <f t="shared" si="49"/>
        <v>41913.208333333336</v>
      </c>
      <c r="T793" s="6">
        <f t="shared" si="50"/>
        <v>41955.25</v>
      </c>
    </row>
    <row r="794" spans="1:20" x14ac:dyDescent="0.35">
      <c r="A794">
        <v>944</v>
      </c>
      <c r="B794" t="s">
        <v>1918</v>
      </c>
      <c r="C794" s="3" t="s">
        <v>1919</v>
      </c>
      <c r="D794">
        <v>10000</v>
      </c>
      <c r="E794">
        <v>8142</v>
      </c>
      <c r="F794" s="9">
        <f t="shared" si="51"/>
        <v>81.42</v>
      </c>
      <c r="G794" t="s">
        <v>14</v>
      </c>
      <c r="H794">
        <v>263</v>
      </c>
      <c r="I794" t="s">
        <v>26</v>
      </c>
      <c r="J794" t="s">
        <v>27</v>
      </c>
      <c r="K794">
        <v>1486706400</v>
      </c>
      <c r="L794">
        <v>1488348000</v>
      </c>
      <c r="M794" t="b">
        <v>0</v>
      </c>
      <c r="N794" t="b">
        <v>0</v>
      </c>
      <c r="O794" t="s">
        <v>122</v>
      </c>
      <c r="P794">
        <f t="shared" si="48"/>
        <v>30.96</v>
      </c>
      <c r="Q794" t="s">
        <v>2054</v>
      </c>
      <c r="R794" t="s">
        <v>2055</v>
      </c>
      <c r="S794" s="6">
        <f t="shared" si="49"/>
        <v>42776.25</v>
      </c>
      <c r="T794" s="6">
        <f t="shared" si="50"/>
        <v>42795.25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9">
        <f t="shared" si="51"/>
        <v>1185.909090909091</v>
      </c>
      <c r="G795" t="s">
        <v>20</v>
      </c>
      <c r="H795">
        <v>181</v>
      </c>
      <c r="I795" t="s">
        <v>98</v>
      </c>
      <c r="J795" t="s">
        <v>99</v>
      </c>
      <c r="K795">
        <v>1372136400</v>
      </c>
      <c r="L795">
        <v>1372482000</v>
      </c>
      <c r="M795" t="b">
        <v>0</v>
      </c>
      <c r="N795" t="b">
        <v>0</v>
      </c>
      <c r="O795" t="s">
        <v>68</v>
      </c>
      <c r="P795">
        <f t="shared" si="48"/>
        <v>72.069999999999993</v>
      </c>
      <c r="Q795" t="s">
        <v>2047</v>
      </c>
      <c r="R795" t="s">
        <v>2048</v>
      </c>
      <c r="S795" s="6">
        <f t="shared" si="49"/>
        <v>41450.208333333336</v>
      </c>
      <c r="T795" s="6">
        <f t="shared" si="50"/>
        <v>41454.208333333336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9">
        <f t="shared" si="51"/>
        <v>125.39393939393939</v>
      </c>
      <c r="G796" t="s">
        <v>20</v>
      </c>
      <c r="H796">
        <v>110</v>
      </c>
      <c r="I796" t="s">
        <v>21</v>
      </c>
      <c r="J796" t="s">
        <v>22</v>
      </c>
      <c r="K796">
        <v>1513922400</v>
      </c>
      <c r="L796">
        <v>1514959200</v>
      </c>
      <c r="M796" t="b">
        <v>0</v>
      </c>
      <c r="N796" t="b">
        <v>0</v>
      </c>
      <c r="O796" t="s">
        <v>23</v>
      </c>
      <c r="P796">
        <f t="shared" si="48"/>
        <v>75.239999999999995</v>
      </c>
      <c r="Q796" t="s">
        <v>2035</v>
      </c>
      <c r="R796" t="s">
        <v>2036</v>
      </c>
      <c r="S796" s="6">
        <f t="shared" si="49"/>
        <v>43091.25</v>
      </c>
      <c r="T796" s="6">
        <f t="shared" si="50"/>
        <v>43103.25</v>
      </c>
    </row>
    <row r="797" spans="1:20" x14ac:dyDescent="0.35">
      <c r="A797">
        <v>660</v>
      </c>
      <c r="B797" t="s">
        <v>1362</v>
      </c>
      <c r="C797" s="3" t="s">
        <v>1363</v>
      </c>
      <c r="D797">
        <v>9100</v>
      </c>
      <c r="E797">
        <v>7438</v>
      </c>
      <c r="F797" s="9">
        <f t="shared" si="51"/>
        <v>81.736263736263737</v>
      </c>
      <c r="G797" t="s">
        <v>14</v>
      </c>
      <c r="H797">
        <v>77</v>
      </c>
      <c r="I797" t="s">
        <v>21</v>
      </c>
      <c r="J797" t="s">
        <v>22</v>
      </c>
      <c r="K797">
        <v>1440133200</v>
      </c>
      <c r="L797">
        <v>1440910800</v>
      </c>
      <c r="M797" t="b">
        <v>1</v>
      </c>
      <c r="N797" t="b">
        <v>0</v>
      </c>
      <c r="O797" t="s">
        <v>33</v>
      </c>
      <c r="P797">
        <f t="shared" si="48"/>
        <v>96.6</v>
      </c>
      <c r="Q797" t="s">
        <v>2039</v>
      </c>
      <c r="R797" t="s">
        <v>2040</v>
      </c>
      <c r="S797" s="6">
        <f t="shared" si="49"/>
        <v>42237.208333333328</v>
      </c>
      <c r="T797" s="6">
        <f t="shared" si="50"/>
        <v>42246.208333333328</v>
      </c>
    </row>
    <row r="798" spans="1:20" ht="31" x14ac:dyDescent="0.35">
      <c r="A798">
        <v>590</v>
      </c>
      <c r="B798" t="s">
        <v>1222</v>
      </c>
      <c r="C798" s="3" t="s">
        <v>1223</v>
      </c>
      <c r="D798">
        <v>7100</v>
      </c>
      <c r="E798">
        <v>5824</v>
      </c>
      <c r="F798" s="9">
        <f t="shared" si="51"/>
        <v>82.028169014084511</v>
      </c>
      <c r="G798" t="s">
        <v>14</v>
      </c>
      <c r="H798">
        <v>86</v>
      </c>
      <c r="I798" t="s">
        <v>26</v>
      </c>
      <c r="J798" t="s">
        <v>27</v>
      </c>
      <c r="K798">
        <v>1419141600</v>
      </c>
      <c r="L798">
        <v>1420092000</v>
      </c>
      <c r="M798" t="b">
        <v>0</v>
      </c>
      <c r="N798" t="b">
        <v>0</v>
      </c>
      <c r="O798" t="s">
        <v>133</v>
      </c>
      <c r="P798">
        <f t="shared" si="48"/>
        <v>67.72</v>
      </c>
      <c r="Q798" t="s">
        <v>2047</v>
      </c>
      <c r="R798" t="s">
        <v>2056</v>
      </c>
      <c r="S798" s="6">
        <f t="shared" si="49"/>
        <v>41994.25</v>
      </c>
      <c r="T798" s="6">
        <f t="shared" si="50"/>
        <v>42005.25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9">
        <f t="shared" si="51"/>
        <v>109.63157894736842</v>
      </c>
      <c r="G799" t="s">
        <v>20</v>
      </c>
      <c r="H799">
        <v>185</v>
      </c>
      <c r="I799" t="s">
        <v>21</v>
      </c>
      <c r="J799" t="s">
        <v>22</v>
      </c>
      <c r="K799">
        <v>1546149600</v>
      </c>
      <c r="L799">
        <v>1548136800</v>
      </c>
      <c r="M799" t="b">
        <v>0</v>
      </c>
      <c r="N799" t="b">
        <v>0</v>
      </c>
      <c r="O799" t="s">
        <v>28</v>
      </c>
      <c r="P799">
        <f t="shared" si="48"/>
        <v>45.04</v>
      </c>
      <c r="Q799" t="s">
        <v>2037</v>
      </c>
      <c r="R799" t="s">
        <v>2038</v>
      </c>
      <c r="S799" s="6">
        <f t="shared" si="49"/>
        <v>43464.25</v>
      </c>
      <c r="T799" s="6">
        <f t="shared" si="50"/>
        <v>43487.25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9">
        <f t="shared" si="51"/>
        <v>188.47058823529412</v>
      </c>
      <c r="G800" t="s">
        <v>20</v>
      </c>
      <c r="H800">
        <v>121</v>
      </c>
      <c r="I800" t="s">
        <v>21</v>
      </c>
      <c r="J800" t="s">
        <v>22</v>
      </c>
      <c r="K800">
        <v>1338440400</v>
      </c>
      <c r="L800">
        <v>1340859600</v>
      </c>
      <c r="M800" t="b">
        <v>0</v>
      </c>
      <c r="N800" t="b">
        <v>1</v>
      </c>
      <c r="O800" t="s">
        <v>33</v>
      </c>
      <c r="P800">
        <f t="shared" si="48"/>
        <v>52.96</v>
      </c>
      <c r="Q800" t="s">
        <v>2039</v>
      </c>
      <c r="R800" t="s">
        <v>2040</v>
      </c>
      <c r="S800" s="6">
        <f t="shared" si="49"/>
        <v>41060.208333333336</v>
      </c>
      <c r="T800" s="6">
        <f t="shared" si="50"/>
        <v>41088.208333333336</v>
      </c>
    </row>
    <row r="801" spans="1:20" x14ac:dyDescent="0.35">
      <c r="A801">
        <v>446</v>
      </c>
      <c r="B801" t="s">
        <v>940</v>
      </c>
      <c r="C801" s="3" t="s">
        <v>941</v>
      </c>
      <c r="D801">
        <v>6800</v>
      </c>
      <c r="E801">
        <v>5579</v>
      </c>
      <c r="F801" s="9">
        <f t="shared" si="51"/>
        <v>82.044117647058826</v>
      </c>
      <c r="G801" t="s">
        <v>14</v>
      </c>
      <c r="H801">
        <v>186</v>
      </c>
      <c r="I801" t="s">
        <v>21</v>
      </c>
      <c r="J801" t="s">
        <v>22</v>
      </c>
      <c r="K801">
        <v>1355810400</v>
      </c>
      <c r="L801">
        <v>1355983200</v>
      </c>
      <c r="M801" t="b">
        <v>0</v>
      </c>
      <c r="N801" t="b">
        <v>0</v>
      </c>
      <c r="O801" t="s">
        <v>65</v>
      </c>
      <c r="P801">
        <f t="shared" si="48"/>
        <v>29.99</v>
      </c>
      <c r="Q801" t="s">
        <v>2037</v>
      </c>
      <c r="R801" t="s">
        <v>2046</v>
      </c>
      <c r="S801" s="6">
        <f t="shared" si="49"/>
        <v>41261.25</v>
      </c>
      <c r="T801" s="6">
        <f t="shared" si="50"/>
        <v>41263.25</v>
      </c>
    </row>
    <row r="802" spans="1:20" x14ac:dyDescent="0.35">
      <c r="A802">
        <v>303</v>
      </c>
      <c r="B802" t="s">
        <v>658</v>
      </c>
      <c r="C802" s="3" t="s">
        <v>659</v>
      </c>
      <c r="D802">
        <v>3400</v>
      </c>
      <c r="E802">
        <v>2809</v>
      </c>
      <c r="F802" s="9">
        <f t="shared" si="51"/>
        <v>82.617647058823536</v>
      </c>
      <c r="G802" t="s">
        <v>14</v>
      </c>
      <c r="H802">
        <v>32</v>
      </c>
      <c r="I802" t="s">
        <v>21</v>
      </c>
      <c r="J802" t="s">
        <v>22</v>
      </c>
      <c r="K802">
        <v>1452146400</v>
      </c>
      <c r="L802">
        <v>1452578400</v>
      </c>
      <c r="M802" t="b">
        <v>0</v>
      </c>
      <c r="N802" t="b">
        <v>0</v>
      </c>
      <c r="O802" t="s">
        <v>60</v>
      </c>
      <c r="P802">
        <f t="shared" si="48"/>
        <v>87.78</v>
      </c>
      <c r="Q802" t="s">
        <v>2035</v>
      </c>
      <c r="R802" t="s">
        <v>2045</v>
      </c>
      <c r="S802" s="6">
        <f t="shared" si="49"/>
        <v>42376.25</v>
      </c>
      <c r="T802" s="6">
        <f t="shared" si="50"/>
        <v>42381.25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9">
        <f t="shared" si="51"/>
        <v>202.91304347826087</v>
      </c>
      <c r="G803" t="s">
        <v>20</v>
      </c>
      <c r="H803">
        <v>106</v>
      </c>
      <c r="I803" t="s">
        <v>21</v>
      </c>
      <c r="J803" t="s">
        <v>22</v>
      </c>
      <c r="K803">
        <v>1577772000</v>
      </c>
      <c r="L803">
        <v>1579672800</v>
      </c>
      <c r="M803" t="b">
        <v>0</v>
      </c>
      <c r="N803" t="b">
        <v>1</v>
      </c>
      <c r="O803" t="s">
        <v>122</v>
      </c>
      <c r="P803">
        <f t="shared" si="48"/>
        <v>44.03</v>
      </c>
      <c r="Q803" t="s">
        <v>2054</v>
      </c>
      <c r="R803" t="s">
        <v>2055</v>
      </c>
      <c r="S803" s="6">
        <f t="shared" si="49"/>
        <v>43830.25</v>
      </c>
      <c r="T803" s="6">
        <f t="shared" si="50"/>
        <v>43852.25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9">
        <f t="shared" si="51"/>
        <v>197.03225806451613</v>
      </c>
      <c r="G804" t="s">
        <v>20</v>
      </c>
      <c r="H804">
        <v>142</v>
      </c>
      <c r="I804" t="s">
        <v>21</v>
      </c>
      <c r="J804" t="s">
        <v>22</v>
      </c>
      <c r="K804">
        <v>1562216400</v>
      </c>
      <c r="L804">
        <v>1562389200</v>
      </c>
      <c r="M804" t="b">
        <v>0</v>
      </c>
      <c r="N804" t="b">
        <v>0</v>
      </c>
      <c r="O804" t="s">
        <v>122</v>
      </c>
      <c r="P804">
        <f t="shared" si="48"/>
        <v>86.03</v>
      </c>
      <c r="Q804" t="s">
        <v>2054</v>
      </c>
      <c r="R804" t="s">
        <v>2055</v>
      </c>
      <c r="S804" s="6">
        <f t="shared" si="49"/>
        <v>43650.208333333328</v>
      </c>
      <c r="T804" s="6">
        <f t="shared" si="50"/>
        <v>43652.208333333328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9">
        <f t="shared" si="51"/>
        <v>107</v>
      </c>
      <c r="G805" t="s">
        <v>20</v>
      </c>
      <c r="H805">
        <v>233</v>
      </c>
      <c r="I805" t="s">
        <v>21</v>
      </c>
      <c r="J805" t="s">
        <v>22</v>
      </c>
      <c r="K805">
        <v>1548568800</v>
      </c>
      <c r="L805">
        <v>1551506400</v>
      </c>
      <c r="M805" t="b">
        <v>0</v>
      </c>
      <c r="N805" t="b">
        <v>0</v>
      </c>
      <c r="O805" t="s">
        <v>33</v>
      </c>
      <c r="P805">
        <f t="shared" si="48"/>
        <v>28.01</v>
      </c>
      <c r="Q805" t="s">
        <v>2039</v>
      </c>
      <c r="R805" t="s">
        <v>2040</v>
      </c>
      <c r="S805" s="6">
        <f t="shared" si="49"/>
        <v>43492.25</v>
      </c>
      <c r="T805" s="6">
        <f t="shared" si="50"/>
        <v>43526.25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9">
        <f t="shared" si="51"/>
        <v>268.73076923076923</v>
      </c>
      <c r="G806" t="s">
        <v>20</v>
      </c>
      <c r="H806">
        <v>218</v>
      </c>
      <c r="I806" t="s">
        <v>21</v>
      </c>
      <c r="J806" t="s">
        <v>22</v>
      </c>
      <c r="K806">
        <v>1514872800</v>
      </c>
      <c r="L806">
        <v>1516600800</v>
      </c>
      <c r="M806" t="b">
        <v>0</v>
      </c>
      <c r="N806" t="b">
        <v>0</v>
      </c>
      <c r="O806" t="s">
        <v>23</v>
      </c>
      <c r="P806">
        <f t="shared" si="48"/>
        <v>32.049999999999997</v>
      </c>
      <c r="Q806" t="s">
        <v>2035</v>
      </c>
      <c r="R806" t="s">
        <v>2036</v>
      </c>
      <c r="S806" s="6">
        <f t="shared" si="49"/>
        <v>43102.25</v>
      </c>
      <c r="T806" s="6">
        <f t="shared" si="50"/>
        <v>43122.25</v>
      </c>
    </row>
    <row r="807" spans="1:20" x14ac:dyDescent="0.35">
      <c r="A807">
        <v>432</v>
      </c>
      <c r="B807" t="s">
        <v>913</v>
      </c>
      <c r="C807" s="3" t="s">
        <v>914</v>
      </c>
      <c r="D807">
        <v>7700</v>
      </c>
      <c r="E807">
        <v>6369</v>
      </c>
      <c r="F807" s="9">
        <f t="shared" si="51"/>
        <v>82.714285714285708</v>
      </c>
      <c r="G807" t="s">
        <v>14</v>
      </c>
      <c r="H807">
        <v>91</v>
      </c>
      <c r="I807" t="s">
        <v>21</v>
      </c>
      <c r="J807" t="s">
        <v>22</v>
      </c>
      <c r="K807">
        <v>1399006800</v>
      </c>
      <c r="L807">
        <v>1400734800</v>
      </c>
      <c r="M807" t="b">
        <v>0</v>
      </c>
      <c r="N807" t="b">
        <v>0</v>
      </c>
      <c r="O807" t="s">
        <v>33</v>
      </c>
      <c r="P807">
        <f t="shared" si="48"/>
        <v>69.989999999999995</v>
      </c>
      <c r="Q807" t="s">
        <v>2039</v>
      </c>
      <c r="R807" t="s">
        <v>2040</v>
      </c>
      <c r="S807" s="6">
        <f t="shared" si="49"/>
        <v>41761.208333333336</v>
      </c>
      <c r="T807" s="6">
        <f t="shared" si="50"/>
        <v>41781.208333333336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9">
        <f t="shared" si="51"/>
        <v>1180.2857142857142</v>
      </c>
      <c r="G808" t="s">
        <v>20</v>
      </c>
      <c r="H808">
        <v>76</v>
      </c>
      <c r="I808" t="s">
        <v>21</v>
      </c>
      <c r="J808" t="s">
        <v>22</v>
      </c>
      <c r="K808">
        <v>1330927200</v>
      </c>
      <c r="L808">
        <v>1332997200</v>
      </c>
      <c r="M808" t="b">
        <v>0</v>
      </c>
      <c r="N808" t="b">
        <v>1</v>
      </c>
      <c r="O808" t="s">
        <v>53</v>
      </c>
      <c r="P808">
        <f t="shared" si="48"/>
        <v>108.71</v>
      </c>
      <c r="Q808" t="s">
        <v>2041</v>
      </c>
      <c r="R808" t="s">
        <v>2044</v>
      </c>
      <c r="S808" s="6">
        <f t="shared" si="49"/>
        <v>40973.25</v>
      </c>
      <c r="T808" s="6">
        <f t="shared" si="50"/>
        <v>40997.208333333336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9">
        <f t="shared" si="51"/>
        <v>264</v>
      </c>
      <c r="G809" t="s">
        <v>20</v>
      </c>
      <c r="H809">
        <v>43</v>
      </c>
      <c r="I809" t="s">
        <v>21</v>
      </c>
      <c r="J809" t="s">
        <v>22</v>
      </c>
      <c r="K809">
        <v>1571115600</v>
      </c>
      <c r="L809">
        <v>1574920800</v>
      </c>
      <c r="M809" t="b">
        <v>0</v>
      </c>
      <c r="N809" t="b">
        <v>1</v>
      </c>
      <c r="O809" t="s">
        <v>33</v>
      </c>
      <c r="P809">
        <f t="shared" si="48"/>
        <v>42.98</v>
      </c>
      <c r="Q809" t="s">
        <v>2039</v>
      </c>
      <c r="R809" t="s">
        <v>2040</v>
      </c>
      <c r="S809" s="6">
        <f t="shared" si="49"/>
        <v>43753.208333333328</v>
      </c>
      <c r="T809" s="6">
        <f t="shared" si="50"/>
        <v>43797.25</v>
      </c>
    </row>
    <row r="810" spans="1:20" x14ac:dyDescent="0.35">
      <c r="A810">
        <v>172</v>
      </c>
      <c r="B810" t="s">
        <v>396</v>
      </c>
      <c r="C810" s="3" t="s">
        <v>397</v>
      </c>
      <c r="D810">
        <v>800</v>
      </c>
      <c r="E810">
        <v>663</v>
      </c>
      <c r="F810" s="9">
        <f t="shared" si="51"/>
        <v>82.875</v>
      </c>
      <c r="G810" t="s">
        <v>14</v>
      </c>
      <c r="H810">
        <v>26</v>
      </c>
      <c r="I810" t="s">
        <v>21</v>
      </c>
      <c r="J810" t="s">
        <v>22</v>
      </c>
      <c r="K810">
        <v>1405746000</v>
      </c>
      <c r="L810">
        <v>1407042000</v>
      </c>
      <c r="M810" t="b">
        <v>0</v>
      </c>
      <c r="N810" t="b">
        <v>1</v>
      </c>
      <c r="O810" t="s">
        <v>42</v>
      </c>
      <c r="P810">
        <f t="shared" si="48"/>
        <v>25.5</v>
      </c>
      <c r="Q810" t="s">
        <v>2041</v>
      </c>
      <c r="R810" t="s">
        <v>2042</v>
      </c>
      <c r="S810" s="6">
        <f t="shared" si="49"/>
        <v>41839.208333333336</v>
      </c>
      <c r="T810" s="6">
        <f t="shared" si="50"/>
        <v>41854.208333333336</v>
      </c>
    </row>
    <row r="811" spans="1:20" x14ac:dyDescent="0.35">
      <c r="A811">
        <v>633</v>
      </c>
      <c r="B811" t="s">
        <v>1308</v>
      </c>
      <c r="C811" s="3" t="s">
        <v>1309</v>
      </c>
      <c r="D811">
        <v>6700</v>
      </c>
      <c r="E811">
        <v>5569</v>
      </c>
      <c r="F811" s="9">
        <f t="shared" si="51"/>
        <v>83.119402985074629</v>
      </c>
      <c r="G811" t="s">
        <v>14</v>
      </c>
      <c r="H811">
        <v>105</v>
      </c>
      <c r="I811" t="s">
        <v>21</v>
      </c>
      <c r="J811" t="s">
        <v>22</v>
      </c>
      <c r="K811">
        <v>1446876000</v>
      </c>
      <c r="L811">
        <v>1447221600</v>
      </c>
      <c r="M811" t="b">
        <v>0</v>
      </c>
      <c r="N811" t="b">
        <v>0</v>
      </c>
      <c r="O811" t="s">
        <v>71</v>
      </c>
      <c r="P811">
        <f t="shared" si="48"/>
        <v>53.04</v>
      </c>
      <c r="Q811" t="s">
        <v>2041</v>
      </c>
      <c r="R811" t="s">
        <v>2049</v>
      </c>
      <c r="S811" s="6">
        <f t="shared" si="49"/>
        <v>42315.25</v>
      </c>
      <c r="T811" s="6">
        <f t="shared" si="50"/>
        <v>42319.25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9">
        <f t="shared" si="51"/>
        <v>193.125</v>
      </c>
      <c r="G812" t="s">
        <v>20</v>
      </c>
      <c r="H812">
        <v>221</v>
      </c>
      <c r="I812" t="s">
        <v>21</v>
      </c>
      <c r="J812" t="s">
        <v>22</v>
      </c>
      <c r="K812">
        <v>1511848800</v>
      </c>
      <c r="L812">
        <v>1512712800</v>
      </c>
      <c r="M812" t="b">
        <v>0</v>
      </c>
      <c r="N812" t="b">
        <v>1</v>
      </c>
      <c r="O812" t="s">
        <v>33</v>
      </c>
      <c r="P812">
        <f t="shared" si="48"/>
        <v>55.93</v>
      </c>
      <c r="Q812" t="s">
        <v>2039</v>
      </c>
      <c r="R812" t="s">
        <v>2040</v>
      </c>
      <c r="S812" s="6">
        <f t="shared" si="49"/>
        <v>43067.25</v>
      </c>
      <c r="T812" s="6">
        <f t="shared" si="50"/>
        <v>43077.25</v>
      </c>
    </row>
    <row r="813" spans="1:20" x14ac:dyDescent="0.35">
      <c r="A813">
        <v>284</v>
      </c>
      <c r="B813" t="s">
        <v>620</v>
      </c>
      <c r="C813" s="3" t="s">
        <v>621</v>
      </c>
      <c r="D813">
        <v>9800</v>
      </c>
      <c r="E813">
        <v>8153</v>
      </c>
      <c r="F813" s="9">
        <f t="shared" si="51"/>
        <v>83.193877551020407</v>
      </c>
      <c r="G813" t="s">
        <v>14</v>
      </c>
      <c r="H813">
        <v>132</v>
      </c>
      <c r="I813" t="s">
        <v>21</v>
      </c>
      <c r="J813" t="s">
        <v>22</v>
      </c>
      <c r="K813">
        <v>1335848400</v>
      </c>
      <c r="L813">
        <v>1336280400</v>
      </c>
      <c r="M813" t="b">
        <v>0</v>
      </c>
      <c r="N813" t="b">
        <v>0</v>
      </c>
      <c r="O813" t="s">
        <v>28</v>
      </c>
      <c r="P813">
        <f t="shared" si="48"/>
        <v>61.77</v>
      </c>
      <c r="Q813" t="s">
        <v>2037</v>
      </c>
      <c r="R813" t="s">
        <v>2038</v>
      </c>
      <c r="S813" s="6">
        <f t="shared" si="49"/>
        <v>41030.208333333336</v>
      </c>
      <c r="T813" s="6">
        <f t="shared" si="50"/>
        <v>41035.208333333336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9">
        <f t="shared" si="51"/>
        <v>225.52763819095478</v>
      </c>
      <c r="G814" t="s">
        <v>20</v>
      </c>
      <c r="H814">
        <v>2805</v>
      </c>
      <c r="I814" t="s">
        <v>15</v>
      </c>
      <c r="J814" t="s">
        <v>16</v>
      </c>
      <c r="K814">
        <v>1523854800</v>
      </c>
      <c r="L814">
        <v>1524286800</v>
      </c>
      <c r="M814" t="b">
        <v>0</v>
      </c>
      <c r="N814" t="b">
        <v>0</v>
      </c>
      <c r="O814" t="s">
        <v>68</v>
      </c>
      <c r="P814">
        <f t="shared" si="48"/>
        <v>48</v>
      </c>
      <c r="Q814" t="s">
        <v>2047</v>
      </c>
      <c r="R814" t="s">
        <v>2048</v>
      </c>
      <c r="S814" s="6">
        <f t="shared" si="49"/>
        <v>43206.208333333328</v>
      </c>
      <c r="T814" s="6">
        <f t="shared" si="50"/>
        <v>43211.208333333328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9">
        <f t="shared" si="51"/>
        <v>239.40625</v>
      </c>
      <c r="G815" t="s">
        <v>20</v>
      </c>
      <c r="H815">
        <v>68</v>
      </c>
      <c r="I815" t="s">
        <v>21</v>
      </c>
      <c r="J815" t="s">
        <v>22</v>
      </c>
      <c r="K815">
        <v>1346043600</v>
      </c>
      <c r="L815">
        <v>1346907600</v>
      </c>
      <c r="M815" t="b">
        <v>0</v>
      </c>
      <c r="N815" t="b">
        <v>0</v>
      </c>
      <c r="O815" t="s">
        <v>89</v>
      </c>
      <c r="P815">
        <f t="shared" si="48"/>
        <v>112.66</v>
      </c>
      <c r="Q815" t="s">
        <v>2050</v>
      </c>
      <c r="R815" t="s">
        <v>2051</v>
      </c>
      <c r="S815" s="6">
        <f t="shared" si="49"/>
        <v>41148.208333333336</v>
      </c>
      <c r="T815" s="6">
        <f t="shared" si="50"/>
        <v>41158.208333333336</v>
      </c>
    </row>
    <row r="816" spans="1:20" x14ac:dyDescent="0.35">
      <c r="A816">
        <v>677</v>
      </c>
      <c r="B816" t="s">
        <v>1394</v>
      </c>
      <c r="C816" s="3" t="s">
        <v>1395</v>
      </c>
      <c r="D816">
        <v>5300</v>
      </c>
      <c r="E816">
        <v>4432</v>
      </c>
      <c r="F816" s="9">
        <f t="shared" si="51"/>
        <v>83.622641509433961</v>
      </c>
      <c r="G816" t="s">
        <v>14</v>
      </c>
      <c r="H816">
        <v>111</v>
      </c>
      <c r="I816" t="s">
        <v>21</v>
      </c>
      <c r="J816" t="s">
        <v>22</v>
      </c>
      <c r="K816">
        <v>1468126800</v>
      </c>
      <c r="L816">
        <v>1472446800</v>
      </c>
      <c r="M816" t="b">
        <v>0</v>
      </c>
      <c r="N816" t="b">
        <v>0</v>
      </c>
      <c r="O816" t="s">
        <v>119</v>
      </c>
      <c r="P816">
        <f t="shared" si="48"/>
        <v>39.93</v>
      </c>
      <c r="Q816" t="s">
        <v>2047</v>
      </c>
      <c r="R816" t="s">
        <v>2053</v>
      </c>
      <c r="S816" s="6">
        <f t="shared" si="49"/>
        <v>42561.208333333328</v>
      </c>
      <c r="T816" s="6">
        <f t="shared" si="50"/>
        <v>42611.208333333328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9">
        <f t="shared" si="51"/>
        <v>130.23333333333332</v>
      </c>
      <c r="G817" t="s">
        <v>20</v>
      </c>
      <c r="H817">
        <v>183</v>
      </c>
      <c r="I817" t="s">
        <v>15</v>
      </c>
      <c r="J817" t="s">
        <v>16</v>
      </c>
      <c r="K817">
        <v>1511935200</v>
      </c>
      <c r="L817">
        <v>1514181600</v>
      </c>
      <c r="M817" t="b">
        <v>0</v>
      </c>
      <c r="N817" t="b">
        <v>0</v>
      </c>
      <c r="O817" t="s">
        <v>23</v>
      </c>
      <c r="P817">
        <f t="shared" si="48"/>
        <v>64.05</v>
      </c>
      <c r="Q817" t="s">
        <v>2035</v>
      </c>
      <c r="R817" t="s">
        <v>2036</v>
      </c>
      <c r="S817" s="6">
        <f t="shared" si="49"/>
        <v>43068.25</v>
      </c>
      <c r="T817" s="6">
        <f t="shared" si="50"/>
        <v>43094.25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9">
        <f t="shared" si="51"/>
        <v>615.21739130434787</v>
      </c>
      <c r="G818" t="s">
        <v>20</v>
      </c>
      <c r="H818">
        <v>133</v>
      </c>
      <c r="I818" t="s">
        <v>21</v>
      </c>
      <c r="J818" t="s">
        <v>22</v>
      </c>
      <c r="K818">
        <v>1392012000</v>
      </c>
      <c r="L818">
        <v>1392184800</v>
      </c>
      <c r="M818" t="b">
        <v>1</v>
      </c>
      <c r="N818" t="b">
        <v>1</v>
      </c>
      <c r="O818" t="s">
        <v>33</v>
      </c>
      <c r="P818">
        <f t="shared" si="48"/>
        <v>106.39</v>
      </c>
      <c r="Q818" t="s">
        <v>2039</v>
      </c>
      <c r="R818" t="s">
        <v>2040</v>
      </c>
      <c r="S818" s="6">
        <f t="shared" si="49"/>
        <v>41680.25</v>
      </c>
      <c r="T818" s="6">
        <f t="shared" si="50"/>
        <v>41682.25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9">
        <f t="shared" si="51"/>
        <v>368.79532163742692</v>
      </c>
      <c r="G819" t="s">
        <v>20</v>
      </c>
      <c r="H819">
        <v>2489</v>
      </c>
      <c r="I819" t="s">
        <v>107</v>
      </c>
      <c r="J819" t="s">
        <v>108</v>
      </c>
      <c r="K819">
        <v>1556946000</v>
      </c>
      <c r="L819">
        <v>1559365200</v>
      </c>
      <c r="M819" t="b">
        <v>0</v>
      </c>
      <c r="N819" t="b">
        <v>1</v>
      </c>
      <c r="O819" t="s">
        <v>68</v>
      </c>
      <c r="P819">
        <f t="shared" si="48"/>
        <v>76.010000000000005</v>
      </c>
      <c r="Q819" t="s">
        <v>2047</v>
      </c>
      <c r="R819" t="s">
        <v>2048</v>
      </c>
      <c r="S819" s="6">
        <f t="shared" si="49"/>
        <v>43589.208333333328</v>
      </c>
      <c r="T819" s="6">
        <f t="shared" si="50"/>
        <v>43617.208333333328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9">
        <f t="shared" si="51"/>
        <v>1094.8571428571429</v>
      </c>
      <c r="G820" t="s">
        <v>20</v>
      </c>
      <c r="H820">
        <v>69</v>
      </c>
      <c r="I820" t="s">
        <v>21</v>
      </c>
      <c r="J820" t="s">
        <v>22</v>
      </c>
      <c r="K820">
        <v>1548050400</v>
      </c>
      <c r="L820">
        <v>1549173600</v>
      </c>
      <c r="M820" t="b">
        <v>0</v>
      </c>
      <c r="N820" t="b">
        <v>1</v>
      </c>
      <c r="O820" t="s">
        <v>33</v>
      </c>
      <c r="P820">
        <f t="shared" si="48"/>
        <v>111.07</v>
      </c>
      <c r="Q820" t="s">
        <v>2039</v>
      </c>
      <c r="R820" t="s">
        <v>2040</v>
      </c>
      <c r="S820" s="6">
        <f t="shared" si="49"/>
        <v>43486.25</v>
      </c>
      <c r="T820" s="6">
        <f t="shared" si="50"/>
        <v>43499.25</v>
      </c>
    </row>
    <row r="821" spans="1:20" x14ac:dyDescent="0.35">
      <c r="A821">
        <v>564</v>
      </c>
      <c r="B821" t="s">
        <v>1172</v>
      </c>
      <c r="C821" s="3" t="s">
        <v>1173</v>
      </c>
      <c r="D821">
        <v>168700</v>
      </c>
      <c r="E821">
        <v>141393</v>
      </c>
      <c r="F821" s="9">
        <f t="shared" si="51"/>
        <v>83.813278008298752</v>
      </c>
      <c r="G821" t="s">
        <v>14</v>
      </c>
      <c r="H821">
        <v>1790</v>
      </c>
      <c r="I821" t="s">
        <v>21</v>
      </c>
      <c r="J821" t="s">
        <v>22</v>
      </c>
      <c r="K821">
        <v>1426395600</v>
      </c>
      <c r="L821">
        <v>1427086800</v>
      </c>
      <c r="M821" t="b">
        <v>0</v>
      </c>
      <c r="N821" t="b">
        <v>0</v>
      </c>
      <c r="O821" t="s">
        <v>33</v>
      </c>
      <c r="P821">
        <f t="shared" si="48"/>
        <v>78.989999999999995</v>
      </c>
      <c r="Q821" t="s">
        <v>2039</v>
      </c>
      <c r="R821" t="s">
        <v>2040</v>
      </c>
      <c r="S821" s="6">
        <f t="shared" si="49"/>
        <v>42078.208333333328</v>
      </c>
      <c r="T821" s="6">
        <f t="shared" si="50"/>
        <v>42086.208333333328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9">
        <f t="shared" si="51"/>
        <v>800.6</v>
      </c>
      <c r="G822" t="s">
        <v>20</v>
      </c>
      <c r="H822">
        <v>279</v>
      </c>
      <c r="I822" t="s">
        <v>40</v>
      </c>
      <c r="J822" t="s">
        <v>41</v>
      </c>
      <c r="K822">
        <v>1532840400</v>
      </c>
      <c r="L822">
        <v>1533963600</v>
      </c>
      <c r="M822" t="b">
        <v>0</v>
      </c>
      <c r="N822" t="b">
        <v>1</v>
      </c>
      <c r="O822" t="s">
        <v>23</v>
      </c>
      <c r="P822">
        <f t="shared" si="48"/>
        <v>43.04</v>
      </c>
      <c r="Q822" t="s">
        <v>2035</v>
      </c>
      <c r="R822" t="s">
        <v>2036</v>
      </c>
      <c r="S822" s="6">
        <f t="shared" si="49"/>
        <v>43310.208333333328</v>
      </c>
      <c r="T822" s="6">
        <f t="shared" si="50"/>
        <v>43323.208333333328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9">
        <f t="shared" si="51"/>
        <v>291.28571428571428</v>
      </c>
      <c r="G823" t="s">
        <v>20</v>
      </c>
      <c r="H823">
        <v>210</v>
      </c>
      <c r="I823" t="s">
        <v>21</v>
      </c>
      <c r="J823" t="s">
        <v>22</v>
      </c>
      <c r="K823">
        <v>1488261600</v>
      </c>
      <c r="L823">
        <v>1489381200</v>
      </c>
      <c r="M823" t="b">
        <v>0</v>
      </c>
      <c r="N823" t="b">
        <v>0</v>
      </c>
      <c r="O823" t="s">
        <v>42</v>
      </c>
      <c r="P823">
        <f t="shared" si="48"/>
        <v>67.97</v>
      </c>
      <c r="Q823" t="s">
        <v>2041</v>
      </c>
      <c r="R823" t="s">
        <v>2042</v>
      </c>
      <c r="S823" s="6">
        <f t="shared" si="49"/>
        <v>42794.25</v>
      </c>
      <c r="T823" s="6">
        <f t="shared" si="50"/>
        <v>42807.208333333328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9">
        <f t="shared" si="51"/>
        <v>349.96666666666664</v>
      </c>
      <c r="G824" t="s">
        <v>20</v>
      </c>
      <c r="H824">
        <v>2100</v>
      </c>
      <c r="I824" t="s">
        <v>21</v>
      </c>
      <c r="J824" t="s">
        <v>22</v>
      </c>
      <c r="K824">
        <v>1393567200</v>
      </c>
      <c r="L824">
        <v>1395032400</v>
      </c>
      <c r="M824" t="b">
        <v>0</v>
      </c>
      <c r="N824" t="b">
        <v>0</v>
      </c>
      <c r="O824" t="s">
        <v>23</v>
      </c>
      <c r="P824">
        <f t="shared" si="48"/>
        <v>89.99</v>
      </c>
      <c r="Q824" t="s">
        <v>2035</v>
      </c>
      <c r="R824" t="s">
        <v>2036</v>
      </c>
      <c r="S824" s="6">
        <f t="shared" si="49"/>
        <v>41698.25</v>
      </c>
      <c r="T824" s="6">
        <f t="shared" si="50"/>
        <v>41715.208333333336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9">
        <f t="shared" si="51"/>
        <v>357.07317073170731</v>
      </c>
      <c r="G825" t="s">
        <v>20</v>
      </c>
      <c r="H825">
        <v>252</v>
      </c>
      <c r="I825" t="s">
        <v>21</v>
      </c>
      <c r="J825" t="s">
        <v>22</v>
      </c>
      <c r="K825">
        <v>1410325200</v>
      </c>
      <c r="L825">
        <v>1412485200</v>
      </c>
      <c r="M825" t="b">
        <v>1</v>
      </c>
      <c r="N825" t="b">
        <v>1</v>
      </c>
      <c r="O825" t="s">
        <v>23</v>
      </c>
      <c r="P825">
        <f t="shared" si="48"/>
        <v>58.1</v>
      </c>
      <c r="Q825" t="s">
        <v>2035</v>
      </c>
      <c r="R825" t="s">
        <v>2036</v>
      </c>
      <c r="S825" s="6">
        <f t="shared" si="49"/>
        <v>41892.208333333336</v>
      </c>
      <c r="T825" s="6">
        <f t="shared" si="50"/>
        <v>41917.208333333336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9">
        <f t="shared" si="51"/>
        <v>126.48941176470588</v>
      </c>
      <c r="G826" t="s">
        <v>20</v>
      </c>
      <c r="H826">
        <v>1280</v>
      </c>
      <c r="I826" t="s">
        <v>21</v>
      </c>
      <c r="J826" t="s">
        <v>22</v>
      </c>
      <c r="K826">
        <v>1276923600</v>
      </c>
      <c r="L826">
        <v>1279688400</v>
      </c>
      <c r="M826" t="b">
        <v>0</v>
      </c>
      <c r="N826" t="b">
        <v>1</v>
      </c>
      <c r="O826" t="s">
        <v>68</v>
      </c>
      <c r="P826">
        <f t="shared" si="48"/>
        <v>84</v>
      </c>
      <c r="Q826" t="s">
        <v>2047</v>
      </c>
      <c r="R826" t="s">
        <v>2048</v>
      </c>
      <c r="S826" s="6">
        <f t="shared" si="49"/>
        <v>40348.208333333336</v>
      </c>
      <c r="T826" s="6">
        <f t="shared" si="50"/>
        <v>40380.208333333336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9">
        <f t="shared" si="51"/>
        <v>387.5</v>
      </c>
      <c r="G827" t="s">
        <v>20</v>
      </c>
      <c r="H827">
        <v>157</v>
      </c>
      <c r="I827" t="s">
        <v>40</v>
      </c>
      <c r="J827" t="s">
        <v>41</v>
      </c>
      <c r="K827">
        <v>1500958800</v>
      </c>
      <c r="L827">
        <v>1501995600</v>
      </c>
      <c r="M827" t="b">
        <v>0</v>
      </c>
      <c r="N827" t="b">
        <v>0</v>
      </c>
      <c r="O827" t="s">
        <v>100</v>
      </c>
      <c r="P827">
        <f t="shared" si="48"/>
        <v>88.85</v>
      </c>
      <c r="Q827" t="s">
        <v>2041</v>
      </c>
      <c r="R827" t="s">
        <v>2052</v>
      </c>
      <c r="S827" s="6">
        <f t="shared" si="49"/>
        <v>42941.208333333328</v>
      </c>
      <c r="T827" s="6">
        <f t="shared" si="50"/>
        <v>42953.208333333328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9">
        <f t="shared" si="51"/>
        <v>457.03571428571428</v>
      </c>
      <c r="G828" t="s">
        <v>20</v>
      </c>
      <c r="H828">
        <v>194</v>
      </c>
      <c r="I828" t="s">
        <v>21</v>
      </c>
      <c r="J828" t="s">
        <v>22</v>
      </c>
      <c r="K828">
        <v>1292220000</v>
      </c>
      <c r="L828">
        <v>1294639200</v>
      </c>
      <c r="M828" t="b">
        <v>0</v>
      </c>
      <c r="N828" t="b">
        <v>1</v>
      </c>
      <c r="O828" t="s">
        <v>33</v>
      </c>
      <c r="P828">
        <f t="shared" si="48"/>
        <v>65.959999999999994</v>
      </c>
      <c r="Q828" t="s">
        <v>2039</v>
      </c>
      <c r="R828" t="s">
        <v>2040</v>
      </c>
      <c r="S828" s="6">
        <f t="shared" si="49"/>
        <v>40525.25</v>
      </c>
      <c r="T828" s="6">
        <f t="shared" si="50"/>
        <v>40553.25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9">
        <f t="shared" si="51"/>
        <v>266.69565217391306</v>
      </c>
      <c r="G829" t="s">
        <v>20</v>
      </c>
      <c r="H829">
        <v>82</v>
      </c>
      <c r="I829" t="s">
        <v>26</v>
      </c>
      <c r="J829" t="s">
        <v>27</v>
      </c>
      <c r="K829">
        <v>1304398800</v>
      </c>
      <c r="L829">
        <v>1305435600</v>
      </c>
      <c r="M829" t="b">
        <v>0</v>
      </c>
      <c r="N829" t="b">
        <v>1</v>
      </c>
      <c r="O829" t="s">
        <v>53</v>
      </c>
      <c r="P829">
        <f t="shared" si="48"/>
        <v>74.8</v>
      </c>
      <c r="Q829" t="s">
        <v>2041</v>
      </c>
      <c r="R829" t="s">
        <v>2044</v>
      </c>
      <c r="S829" s="6">
        <f t="shared" si="49"/>
        <v>40666.208333333336</v>
      </c>
      <c r="T829" s="6">
        <f t="shared" si="50"/>
        <v>40678.208333333336</v>
      </c>
    </row>
    <row r="830" spans="1:20" x14ac:dyDescent="0.35">
      <c r="A830">
        <v>524</v>
      </c>
      <c r="B830" t="s">
        <v>1093</v>
      </c>
      <c r="C830" s="3" t="s">
        <v>1094</v>
      </c>
      <c r="D830">
        <v>96700</v>
      </c>
      <c r="E830">
        <v>81136</v>
      </c>
      <c r="F830" s="9">
        <f t="shared" si="51"/>
        <v>83.904860392967947</v>
      </c>
      <c r="G830" t="s">
        <v>14</v>
      </c>
      <c r="H830">
        <v>1979</v>
      </c>
      <c r="I830" t="s">
        <v>21</v>
      </c>
      <c r="J830" t="s">
        <v>22</v>
      </c>
      <c r="K830">
        <v>1272258000</v>
      </c>
      <c r="L830">
        <v>1273381200</v>
      </c>
      <c r="M830" t="b">
        <v>0</v>
      </c>
      <c r="N830" t="b">
        <v>0</v>
      </c>
      <c r="O830" t="s">
        <v>33</v>
      </c>
      <c r="P830">
        <f t="shared" si="48"/>
        <v>41</v>
      </c>
      <c r="Q830" t="s">
        <v>2039</v>
      </c>
      <c r="R830" t="s">
        <v>2040</v>
      </c>
      <c r="S830" s="6">
        <f t="shared" si="49"/>
        <v>40294.208333333336</v>
      </c>
      <c r="T830" s="6">
        <f t="shared" si="50"/>
        <v>40307.208333333336</v>
      </c>
    </row>
    <row r="831" spans="1:20" x14ac:dyDescent="0.35">
      <c r="A831">
        <v>694</v>
      </c>
      <c r="B831" t="s">
        <v>1427</v>
      </c>
      <c r="C831" s="3" t="s">
        <v>1428</v>
      </c>
      <c r="D831">
        <v>9100</v>
      </c>
      <c r="E831">
        <v>7656</v>
      </c>
      <c r="F831" s="9">
        <f t="shared" si="51"/>
        <v>84.131868131868131</v>
      </c>
      <c r="G831" t="s">
        <v>14</v>
      </c>
      <c r="H831">
        <v>79</v>
      </c>
      <c r="I831" t="s">
        <v>21</v>
      </c>
      <c r="J831" t="s">
        <v>22</v>
      </c>
      <c r="K831">
        <v>1511762400</v>
      </c>
      <c r="L831">
        <v>1514959200</v>
      </c>
      <c r="M831" t="b">
        <v>0</v>
      </c>
      <c r="N831" t="b">
        <v>0</v>
      </c>
      <c r="O831" t="s">
        <v>33</v>
      </c>
      <c r="P831">
        <f t="shared" si="48"/>
        <v>96.91</v>
      </c>
      <c r="Q831" t="s">
        <v>2039</v>
      </c>
      <c r="R831" t="s">
        <v>2040</v>
      </c>
      <c r="S831" s="6">
        <f t="shared" si="49"/>
        <v>43066.25</v>
      </c>
      <c r="T831" s="6">
        <f t="shared" si="50"/>
        <v>43103.25</v>
      </c>
    </row>
    <row r="832" spans="1:20" x14ac:dyDescent="0.35">
      <c r="A832">
        <v>525</v>
      </c>
      <c r="B832" t="s">
        <v>1095</v>
      </c>
      <c r="C832" s="3" t="s">
        <v>1096</v>
      </c>
      <c r="D832">
        <v>2100</v>
      </c>
      <c r="E832">
        <v>1768</v>
      </c>
      <c r="F832" s="9">
        <f t="shared" si="51"/>
        <v>84.19047619047619</v>
      </c>
      <c r="G832" t="s">
        <v>14</v>
      </c>
      <c r="H832">
        <v>63</v>
      </c>
      <c r="I832" t="s">
        <v>21</v>
      </c>
      <c r="J832" t="s">
        <v>22</v>
      </c>
      <c r="K832">
        <v>1290492000</v>
      </c>
      <c r="L832">
        <v>1290837600</v>
      </c>
      <c r="M832" t="b">
        <v>0</v>
      </c>
      <c r="N832" t="b">
        <v>0</v>
      </c>
      <c r="O832" t="s">
        <v>65</v>
      </c>
      <c r="P832">
        <f t="shared" si="48"/>
        <v>28.06</v>
      </c>
      <c r="Q832" t="s">
        <v>2037</v>
      </c>
      <c r="R832" t="s">
        <v>2046</v>
      </c>
      <c r="S832" s="6">
        <f t="shared" si="49"/>
        <v>40505.25</v>
      </c>
      <c r="T832" s="6">
        <f t="shared" si="50"/>
        <v>40509.25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9">
        <f t="shared" si="51"/>
        <v>108.97734294541709</v>
      </c>
      <c r="G833" t="s">
        <v>20</v>
      </c>
      <c r="H833">
        <v>4233</v>
      </c>
      <c r="I833" t="s">
        <v>21</v>
      </c>
      <c r="J833" t="s">
        <v>22</v>
      </c>
      <c r="K833">
        <v>1332738000</v>
      </c>
      <c r="L833">
        <v>1335675600</v>
      </c>
      <c r="M833" t="b">
        <v>0</v>
      </c>
      <c r="N833" t="b">
        <v>0</v>
      </c>
      <c r="O833" t="s">
        <v>122</v>
      </c>
      <c r="P833">
        <f t="shared" si="48"/>
        <v>25</v>
      </c>
      <c r="Q833" t="s">
        <v>2054</v>
      </c>
      <c r="R833" t="s">
        <v>2055</v>
      </c>
      <c r="S833" s="6">
        <f t="shared" si="49"/>
        <v>40994.208333333336</v>
      </c>
      <c r="T833" s="6">
        <f t="shared" si="50"/>
        <v>41028.208333333336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9">
        <f t="shared" si="51"/>
        <v>315.17592592592592</v>
      </c>
      <c r="G834" t="s">
        <v>20</v>
      </c>
      <c r="H834">
        <v>1297</v>
      </c>
      <c r="I834" t="s">
        <v>36</v>
      </c>
      <c r="J834" t="s">
        <v>37</v>
      </c>
      <c r="K834">
        <v>1445490000</v>
      </c>
      <c r="L834">
        <v>1448431200</v>
      </c>
      <c r="M834" t="b">
        <v>1</v>
      </c>
      <c r="N834" t="b">
        <v>0</v>
      </c>
      <c r="O834" t="s">
        <v>206</v>
      </c>
      <c r="P834">
        <f t="shared" ref="P834:P897" si="52">IF(E834=0, 0, ROUND(E834/H834,2))</f>
        <v>104.98</v>
      </c>
      <c r="Q834" t="s">
        <v>2047</v>
      </c>
      <c r="R834" t="s">
        <v>2059</v>
      </c>
      <c r="S834" s="6">
        <f t="shared" ref="S834:S897" si="53">(((K834/60)/60)/24)+DATE(1970,1,1)</f>
        <v>42299.208333333328</v>
      </c>
      <c r="T834" s="6">
        <f t="shared" ref="T834:T897" si="54">(((L834/60)/60)/24)+DATE(1970,1,1)</f>
        <v>42333.25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9">
        <f t="shared" ref="F835:F898" si="55">100*E835/D835</f>
        <v>157.69117647058823</v>
      </c>
      <c r="G835" t="s">
        <v>20</v>
      </c>
      <c r="H835">
        <v>165</v>
      </c>
      <c r="I835" t="s">
        <v>36</v>
      </c>
      <c r="J835" t="s">
        <v>37</v>
      </c>
      <c r="K835">
        <v>1297663200</v>
      </c>
      <c r="L835">
        <v>1298613600</v>
      </c>
      <c r="M835" t="b">
        <v>0</v>
      </c>
      <c r="N835" t="b">
        <v>0</v>
      </c>
      <c r="O835" t="s">
        <v>206</v>
      </c>
      <c r="P835">
        <f t="shared" si="52"/>
        <v>64.989999999999995</v>
      </c>
      <c r="Q835" t="s">
        <v>2047</v>
      </c>
      <c r="R835" t="s">
        <v>2059</v>
      </c>
      <c r="S835" s="6">
        <f t="shared" si="53"/>
        <v>40588.25</v>
      </c>
      <c r="T835" s="6">
        <f t="shared" si="54"/>
        <v>40599.25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9">
        <f t="shared" si="55"/>
        <v>153.8082191780822</v>
      </c>
      <c r="G836" t="s">
        <v>20</v>
      </c>
      <c r="H836">
        <v>119</v>
      </c>
      <c r="I836" t="s">
        <v>21</v>
      </c>
      <c r="J836" t="s">
        <v>22</v>
      </c>
      <c r="K836">
        <v>1371963600</v>
      </c>
      <c r="L836">
        <v>1372482000</v>
      </c>
      <c r="M836" t="b">
        <v>0</v>
      </c>
      <c r="N836" t="b">
        <v>0</v>
      </c>
      <c r="O836" t="s">
        <v>33</v>
      </c>
      <c r="P836">
        <f t="shared" si="52"/>
        <v>94.35</v>
      </c>
      <c r="Q836" t="s">
        <v>2039</v>
      </c>
      <c r="R836" t="s">
        <v>2040</v>
      </c>
      <c r="S836" s="6">
        <f t="shared" si="53"/>
        <v>41448.208333333336</v>
      </c>
      <c r="T836" s="6">
        <f t="shared" si="54"/>
        <v>41454.208333333336</v>
      </c>
    </row>
    <row r="837" spans="1:20" x14ac:dyDescent="0.35">
      <c r="A837">
        <v>699</v>
      </c>
      <c r="B837" t="s">
        <v>444</v>
      </c>
      <c r="C837" s="3" t="s">
        <v>1437</v>
      </c>
      <c r="D837">
        <v>7400</v>
      </c>
      <c r="E837">
        <v>6245</v>
      </c>
      <c r="F837" s="9">
        <f t="shared" si="55"/>
        <v>84.391891891891888</v>
      </c>
      <c r="G837" t="s">
        <v>14</v>
      </c>
      <c r="H837">
        <v>56</v>
      </c>
      <c r="I837" t="s">
        <v>21</v>
      </c>
      <c r="J837" t="s">
        <v>22</v>
      </c>
      <c r="K837">
        <v>1561438800</v>
      </c>
      <c r="L837">
        <v>1561525200</v>
      </c>
      <c r="M837" t="b">
        <v>0</v>
      </c>
      <c r="N837" t="b">
        <v>0</v>
      </c>
      <c r="O837" t="s">
        <v>53</v>
      </c>
      <c r="P837">
        <f t="shared" si="52"/>
        <v>111.52</v>
      </c>
      <c r="Q837" t="s">
        <v>2041</v>
      </c>
      <c r="R837" t="s">
        <v>2044</v>
      </c>
      <c r="S837" s="6">
        <f t="shared" si="53"/>
        <v>43641.208333333328</v>
      </c>
      <c r="T837" s="6">
        <f t="shared" si="54"/>
        <v>43642.208333333328</v>
      </c>
    </row>
    <row r="838" spans="1:20" ht="31" x14ac:dyDescent="0.35">
      <c r="A838">
        <v>341</v>
      </c>
      <c r="B838" t="s">
        <v>734</v>
      </c>
      <c r="C838" s="3" t="s">
        <v>735</v>
      </c>
      <c r="D838">
        <v>114300</v>
      </c>
      <c r="E838">
        <v>96777</v>
      </c>
      <c r="F838" s="9">
        <f t="shared" si="55"/>
        <v>84.669291338582681</v>
      </c>
      <c r="G838" t="s">
        <v>14</v>
      </c>
      <c r="H838">
        <v>1257</v>
      </c>
      <c r="I838" t="s">
        <v>21</v>
      </c>
      <c r="J838" t="s">
        <v>22</v>
      </c>
      <c r="K838">
        <v>1440738000</v>
      </c>
      <c r="L838">
        <v>1441342800</v>
      </c>
      <c r="M838" t="b">
        <v>0</v>
      </c>
      <c r="N838" t="b">
        <v>0</v>
      </c>
      <c r="O838" t="s">
        <v>60</v>
      </c>
      <c r="P838">
        <f t="shared" si="52"/>
        <v>76.989999999999995</v>
      </c>
      <c r="Q838" t="s">
        <v>2035</v>
      </c>
      <c r="R838" t="s">
        <v>2045</v>
      </c>
      <c r="S838" s="6">
        <f t="shared" si="53"/>
        <v>42244.208333333328</v>
      </c>
      <c r="T838" s="6">
        <f t="shared" si="54"/>
        <v>42251.208333333328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9">
        <f t="shared" si="55"/>
        <v>852.88135593220341</v>
      </c>
      <c r="G839" t="s">
        <v>20</v>
      </c>
      <c r="H839">
        <v>1797</v>
      </c>
      <c r="I839" t="s">
        <v>21</v>
      </c>
      <c r="J839" t="s">
        <v>22</v>
      </c>
      <c r="K839">
        <v>1301202000</v>
      </c>
      <c r="L839">
        <v>1305867600</v>
      </c>
      <c r="M839" t="b">
        <v>0</v>
      </c>
      <c r="N839" t="b">
        <v>0</v>
      </c>
      <c r="O839" t="s">
        <v>159</v>
      </c>
      <c r="P839">
        <f t="shared" si="52"/>
        <v>84.01</v>
      </c>
      <c r="Q839" t="s">
        <v>2035</v>
      </c>
      <c r="R839" t="s">
        <v>2058</v>
      </c>
      <c r="S839" s="6">
        <f t="shared" si="53"/>
        <v>40629.208333333336</v>
      </c>
      <c r="T839" s="6">
        <f t="shared" si="54"/>
        <v>40683.208333333336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9">
        <f t="shared" si="55"/>
        <v>138.90625</v>
      </c>
      <c r="G840" t="s">
        <v>20</v>
      </c>
      <c r="H840">
        <v>261</v>
      </c>
      <c r="I840" t="s">
        <v>21</v>
      </c>
      <c r="J840" t="s">
        <v>22</v>
      </c>
      <c r="K840">
        <v>1538024400</v>
      </c>
      <c r="L840">
        <v>1538802000</v>
      </c>
      <c r="M840" t="b">
        <v>0</v>
      </c>
      <c r="N840" t="b">
        <v>0</v>
      </c>
      <c r="O840" t="s">
        <v>33</v>
      </c>
      <c r="P840">
        <f t="shared" si="52"/>
        <v>34.06</v>
      </c>
      <c r="Q840" t="s">
        <v>2039</v>
      </c>
      <c r="R840" t="s">
        <v>2040</v>
      </c>
      <c r="S840" s="6">
        <f t="shared" si="53"/>
        <v>43370.208333333328</v>
      </c>
      <c r="T840" s="6">
        <f t="shared" si="54"/>
        <v>43379.208333333328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9">
        <f t="shared" si="55"/>
        <v>190.18181818181819</v>
      </c>
      <c r="G841" t="s">
        <v>20</v>
      </c>
      <c r="H841">
        <v>157</v>
      </c>
      <c r="I841" t="s">
        <v>21</v>
      </c>
      <c r="J841" t="s">
        <v>22</v>
      </c>
      <c r="K841">
        <v>1395032400</v>
      </c>
      <c r="L841">
        <v>1398920400</v>
      </c>
      <c r="M841" t="b">
        <v>0</v>
      </c>
      <c r="N841" t="b">
        <v>1</v>
      </c>
      <c r="O841" t="s">
        <v>42</v>
      </c>
      <c r="P841">
        <f t="shared" si="52"/>
        <v>93.27</v>
      </c>
      <c r="Q841" t="s">
        <v>2041</v>
      </c>
      <c r="R841" t="s">
        <v>2042</v>
      </c>
      <c r="S841" s="6">
        <f t="shared" si="53"/>
        <v>41715.208333333336</v>
      </c>
      <c r="T841" s="6">
        <f t="shared" si="54"/>
        <v>41760.208333333336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9">
        <f t="shared" si="55"/>
        <v>100.24333619948409</v>
      </c>
      <c r="G842" t="s">
        <v>20</v>
      </c>
      <c r="H842">
        <v>3533</v>
      </c>
      <c r="I842" t="s">
        <v>21</v>
      </c>
      <c r="J842" t="s">
        <v>22</v>
      </c>
      <c r="K842">
        <v>1405486800</v>
      </c>
      <c r="L842">
        <v>1405659600</v>
      </c>
      <c r="M842" t="b">
        <v>0</v>
      </c>
      <c r="N842" t="b">
        <v>1</v>
      </c>
      <c r="O842" t="s">
        <v>33</v>
      </c>
      <c r="P842">
        <f t="shared" si="52"/>
        <v>33</v>
      </c>
      <c r="Q842" t="s">
        <v>2039</v>
      </c>
      <c r="R842" t="s">
        <v>2040</v>
      </c>
      <c r="S842" s="6">
        <f t="shared" si="53"/>
        <v>41836.208333333336</v>
      </c>
      <c r="T842" s="6">
        <f t="shared" si="54"/>
        <v>41838.208333333336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9">
        <f t="shared" si="55"/>
        <v>142.75824175824175</v>
      </c>
      <c r="G843" t="s">
        <v>20</v>
      </c>
      <c r="H843">
        <v>155</v>
      </c>
      <c r="I843" t="s">
        <v>21</v>
      </c>
      <c r="J843" t="s">
        <v>22</v>
      </c>
      <c r="K843">
        <v>1455861600</v>
      </c>
      <c r="L843">
        <v>1457244000</v>
      </c>
      <c r="M843" t="b">
        <v>0</v>
      </c>
      <c r="N843" t="b">
        <v>0</v>
      </c>
      <c r="O843" t="s">
        <v>28</v>
      </c>
      <c r="P843">
        <f t="shared" si="52"/>
        <v>83.81</v>
      </c>
      <c r="Q843" t="s">
        <v>2037</v>
      </c>
      <c r="R843" t="s">
        <v>2038</v>
      </c>
      <c r="S843" s="6">
        <f t="shared" si="53"/>
        <v>42419.25</v>
      </c>
      <c r="T843" s="6">
        <f t="shared" si="54"/>
        <v>42435.25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9">
        <f t="shared" si="55"/>
        <v>563.13333333333333</v>
      </c>
      <c r="G844" t="s">
        <v>20</v>
      </c>
      <c r="H844">
        <v>132</v>
      </c>
      <c r="I844" t="s">
        <v>107</v>
      </c>
      <c r="J844" t="s">
        <v>108</v>
      </c>
      <c r="K844">
        <v>1529038800</v>
      </c>
      <c r="L844">
        <v>1529298000</v>
      </c>
      <c r="M844" t="b">
        <v>0</v>
      </c>
      <c r="N844" t="b">
        <v>0</v>
      </c>
      <c r="O844" t="s">
        <v>65</v>
      </c>
      <c r="P844">
        <f t="shared" si="52"/>
        <v>63.99</v>
      </c>
      <c r="Q844" t="s">
        <v>2037</v>
      </c>
      <c r="R844" t="s">
        <v>2046</v>
      </c>
      <c r="S844" s="6">
        <f t="shared" si="53"/>
        <v>43266.208333333328</v>
      </c>
      <c r="T844" s="6">
        <f t="shared" si="54"/>
        <v>43269.208333333328</v>
      </c>
    </row>
    <row r="845" spans="1:20" x14ac:dyDescent="0.35">
      <c r="A845">
        <v>963</v>
      </c>
      <c r="B845" t="s">
        <v>1956</v>
      </c>
      <c r="C845" s="3" t="s">
        <v>1957</v>
      </c>
      <c r="D845">
        <v>5900</v>
      </c>
      <c r="E845">
        <v>4997</v>
      </c>
      <c r="F845" s="9">
        <f t="shared" si="55"/>
        <v>84.694915254237287</v>
      </c>
      <c r="G845" t="s">
        <v>14</v>
      </c>
      <c r="H845">
        <v>114</v>
      </c>
      <c r="I845" t="s">
        <v>107</v>
      </c>
      <c r="J845" t="s">
        <v>108</v>
      </c>
      <c r="K845">
        <v>1299304800</v>
      </c>
      <c r="L845">
        <v>1299823200</v>
      </c>
      <c r="M845" t="b">
        <v>0</v>
      </c>
      <c r="N845" t="b">
        <v>1</v>
      </c>
      <c r="O845" t="s">
        <v>122</v>
      </c>
      <c r="P845">
        <f t="shared" si="52"/>
        <v>43.83</v>
      </c>
      <c r="Q845" t="s">
        <v>2054</v>
      </c>
      <c r="R845" t="s">
        <v>2055</v>
      </c>
      <c r="S845" s="6">
        <f t="shared" si="53"/>
        <v>40607.25</v>
      </c>
      <c r="T845" s="6">
        <f t="shared" si="54"/>
        <v>40613.25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9">
        <f t="shared" si="55"/>
        <v>99.397727272727266</v>
      </c>
      <c r="G846" t="s">
        <v>74</v>
      </c>
      <c r="H846">
        <v>94</v>
      </c>
      <c r="I846" t="s">
        <v>21</v>
      </c>
      <c r="J846" t="s">
        <v>22</v>
      </c>
      <c r="K846">
        <v>1327212000</v>
      </c>
      <c r="L846">
        <v>1327471200</v>
      </c>
      <c r="M846" t="b">
        <v>0</v>
      </c>
      <c r="N846" t="b">
        <v>0</v>
      </c>
      <c r="O846" t="s">
        <v>42</v>
      </c>
      <c r="P846">
        <f t="shared" si="52"/>
        <v>93.05</v>
      </c>
      <c r="Q846" t="s">
        <v>2041</v>
      </c>
      <c r="R846" t="s">
        <v>2042</v>
      </c>
      <c r="S846" s="6">
        <f t="shared" si="53"/>
        <v>40930.25</v>
      </c>
      <c r="T846" s="6">
        <f t="shared" si="54"/>
        <v>40933.25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9">
        <f t="shared" si="55"/>
        <v>197.54935622317598</v>
      </c>
      <c r="G847" t="s">
        <v>20</v>
      </c>
      <c r="H847">
        <v>1354</v>
      </c>
      <c r="I847" t="s">
        <v>40</v>
      </c>
      <c r="J847" t="s">
        <v>41</v>
      </c>
      <c r="K847">
        <v>1526360400</v>
      </c>
      <c r="L847">
        <v>1529557200</v>
      </c>
      <c r="M847" t="b">
        <v>0</v>
      </c>
      <c r="N847" t="b">
        <v>0</v>
      </c>
      <c r="O847" t="s">
        <v>28</v>
      </c>
      <c r="P847">
        <f t="shared" si="52"/>
        <v>101.98</v>
      </c>
      <c r="Q847" t="s">
        <v>2037</v>
      </c>
      <c r="R847" t="s">
        <v>2038</v>
      </c>
      <c r="S847" s="6">
        <f t="shared" si="53"/>
        <v>43235.208333333328</v>
      </c>
      <c r="T847" s="6">
        <f t="shared" si="54"/>
        <v>43272.208333333328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9">
        <f t="shared" si="55"/>
        <v>508.5</v>
      </c>
      <c r="G848" t="s">
        <v>20</v>
      </c>
      <c r="H848">
        <v>48</v>
      </c>
      <c r="I848" t="s">
        <v>21</v>
      </c>
      <c r="J848" t="s">
        <v>22</v>
      </c>
      <c r="K848">
        <v>1532149200</v>
      </c>
      <c r="L848">
        <v>1535259600</v>
      </c>
      <c r="M848" t="b">
        <v>1</v>
      </c>
      <c r="N848" t="b">
        <v>1</v>
      </c>
      <c r="O848" t="s">
        <v>28</v>
      </c>
      <c r="P848">
        <f t="shared" si="52"/>
        <v>105.94</v>
      </c>
      <c r="Q848" t="s">
        <v>2037</v>
      </c>
      <c r="R848" t="s">
        <v>2038</v>
      </c>
      <c r="S848" s="6">
        <f t="shared" si="53"/>
        <v>43302.208333333328</v>
      </c>
      <c r="T848" s="6">
        <f t="shared" si="54"/>
        <v>43338.208333333328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9">
        <f t="shared" si="55"/>
        <v>237.74468085106383</v>
      </c>
      <c r="G849" t="s">
        <v>20</v>
      </c>
      <c r="H849">
        <v>110</v>
      </c>
      <c r="I849" t="s">
        <v>21</v>
      </c>
      <c r="J849" t="s">
        <v>22</v>
      </c>
      <c r="K849">
        <v>1515304800</v>
      </c>
      <c r="L849">
        <v>1515564000</v>
      </c>
      <c r="M849" t="b">
        <v>0</v>
      </c>
      <c r="N849" t="b">
        <v>0</v>
      </c>
      <c r="O849" t="s">
        <v>17</v>
      </c>
      <c r="P849">
        <f t="shared" si="52"/>
        <v>101.58</v>
      </c>
      <c r="Q849" t="s">
        <v>2033</v>
      </c>
      <c r="R849" t="s">
        <v>2034</v>
      </c>
      <c r="S849" s="6">
        <f t="shared" si="53"/>
        <v>43107.25</v>
      </c>
      <c r="T849" s="6">
        <f t="shared" si="54"/>
        <v>43110.25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9">
        <f t="shared" si="55"/>
        <v>338.46875</v>
      </c>
      <c r="G850" t="s">
        <v>20</v>
      </c>
      <c r="H850">
        <v>172</v>
      </c>
      <c r="I850" t="s">
        <v>21</v>
      </c>
      <c r="J850" t="s">
        <v>22</v>
      </c>
      <c r="K850">
        <v>1276318800</v>
      </c>
      <c r="L850">
        <v>1277096400</v>
      </c>
      <c r="M850" t="b">
        <v>0</v>
      </c>
      <c r="N850" t="b">
        <v>0</v>
      </c>
      <c r="O850" t="s">
        <v>53</v>
      </c>
      <c r="P850">
        <f t="shared" si="52"/>
        <v>62.97</v>
      </c>
      <c r="Q850" t="s">
        <v>2041</v>
      </c>
      <c r="R850" t="s">
        <v>2044</v>
      </c>
      <c r="S850" s="6">
        <f t="shared" si="53"/>
        <v>40341.208333333336</v>
      </c>
      <c r="T850" s="6">
        <f t="shared" si="54"/>
        <v>40350.208333333336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9">
        <f t="shared" si="55"/>
        <v>133.08955223880596</v>
      </c>
      <c r="G851" t="s">
        <v>20</v>
      </c>
      <c r="H851">
        <v>307</v>
      </c>
      <c r="I851" t="s">
        <v>21</v>
      </c>
      <c r="J851" t="s">
        <v>22</v>
      </c>
      <c r="K851">
        <v>1328767200</v>
      </c>
      <c r="L851">
        <v>1329026400</v>
      </c>
      <c r="M851" t="b">
        <v>0</v>
      </c>
      <c r="N851" t="b">
        <v>1</v>
      </c>
      <c r="O851" t="s">
        <v>60</v>
      </c>
      <c r="P851">
        <f t="shared" si="52"/>
        <v>29.05</v>
      </c>
      <c r="Q851" t="s">
        <v>2035</v>
      </c>
      <c r="R851" t="s">
        <v>2045</v>
      </c>
      <c r="S851" s="6">
        <f t="shared" si="53"/>
        <v>40948.25</v>
      </c>
      <c r="T851" s="6">
        <f t="shared" si="54"/>
        <v>40951.25</v>
      </c>
    </row>
    <row r="852" spans="1:20" x14ac:dyDescent="0.35">
      <c r="A852">
        <v>414</v>
      </c>
      <c r="B852" t="s">
        <v>878</v>
      </c>
      <c r="C852" s="3" t="s">
        <v>879</v>
      </c>
      <c r="D852">
        <v>188200</v>
      </c>
      <c r="E852">
        <v>159405</v>
      </c>
      <c r="F852" s="9">
        <f t="shared" si="55"/>
        <v>84.699787460148784</v>
      </c>
      <c r="G852" t="s">
        <v>14</v>
      </c>
      <c r="H852">
        <v>5497</v>
      </c>
      <c r="I852" t="s">
        <v>21</v>
      </c>
      <c r="J852" t="s">
        <v>22</v>
      </c>
      <c r="K852">
        <v>1271739600</v>
      </c>
      <c r="L852">
        <v>1272430800</v>
      </c>
      <c r="M852" t="b">
        <v>0</v>
      </c>
      <c r="N852" t="b">
        <v>1</v>
      </c>
      <c r="O852" t="s">
        <v>17</v>
      </c>
      <c r="P852">
        <f t="shared" si="52"/>
        <v>29</v>
      </c>
      <c r="Q852" t="s">
        <v>2033</v>
      </c>
      <c r="R852" t="s">
        <v>2034</v>
      </c>
      <c r="S852" s="6">
        <f t="shared" si="53"/>
        <v>40288.208333333336</v>
      </c>
      <c r="T852" s="6">
        <f t="shared" si="54"/>
        <v>40296.208333333336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9">
        <f t="shared" si="55"/>
        <v>207.8</v>
      </c>
      <c r="G853" t="s">
        <v>20</v>
      </c>
      <c r="H853">
        <v>160</v>
      </c>
      <c r="I853" t="s">
        <v>21</v>
      </c>
      <c r="J853" t="s">
        <v>22</v>
      </c>
      <c r="K853">
        <v>1335934800</v>
      </c>
      <c r="L853">
        <v>1338786000</v>
      </c>
      <c r="M853" t="b">
        <v>0</v>
      </c>
      <c r="N853" t="b">
        <v>0</v>
      </c>
      <c r="O853" t="s">
        <v>50</v>
      </c>
      <c r="P853">
        <f t="shared" si="52"/>
        <v>77.930000000000007</v>
      </c>
      <c r="Q853" t="s">
        <v>2035</v>
      </c>
      <c r="R853" t="s">
        <v>2043</v>
      </c>
      <c r="S853" s="6">
        <f t="shared" si="53"/>
        <v>41031.208333333336</v>
      </c>
      <c r="T853" s="6">
        <f t="shared" si="54"/>
        <v>41064.208333333336</v>
      </c>
    </row>
    <row r="854" spans="1:20" x14ac:dyDescent="0.35">
      <c r="A854">
        <v>886</v>
      </c>
      <c r="B854" t="s">
        <v>1804</v>
      </c>
      <c r="C854" s="3" t="s">
        <v>1805</v>
      </c>
      <c r="D854">
        <v>150600</v>
      </c>
      <c r="E854">
        <v>127745</v>
      </c>
      <c r="F854" s="9">
        <f t="shared" si="55"/>
        <v>84.824037184594957</v>
      </c>
      <c r="G854" t="s">
        <v>14</v>
      </c>
      <c r="H854">
        <v>1825</v>
      </c>
      <c r="I854" t="s">
        <v>21</v>
      </c>
      <c r="J854" t="s">
        <v>22</v>
      </c>
      <c r="K854">
        <v>1282798800</v>
      </c>
      <c r="L854">
        <v>1284354000</v>
      </c>
      <c r="M854" t="b">
        <v>0</v>
      </c>
      <c r="N854" t="b">
        <v>0</v>
      </c>
      <c r="O854" t="s">
        <v>60</v>
      </c>
      <c r="P854">
        <f t="shared" si="52"/>
        <v>70</v>
      </c>
      <c r="Q854" t="s">
        <v>2035</v>
      </c>
      <c r="R854" t="s">
        <v>2045</v>
      </c>
      <c r="S854" s="6">
        <f t="shared" si="53"/>
        <v>40416.208333333336</v>
      </c>
      <c r="T854" s="6">
        <f t="shared" si="54"/>
        <v>40434.208333333336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9">
        <f t="shared" si="55"/>
        <v>652.05847953216369</v>
      </c>
      <c r="G855" t="s">
        <v>20</v>
      </c>
      <c r="H855">
        <v>1467</v>
      </c>
      <c r="I855" t="s">
        <v>15</v>
      </c>
      <c r="J855" t="s">
        <v>16</v>
      </c>
      <c r="K855">
        <v>1308546000</v>
      </c>
      <c r="L855">
        <v>1308978000</v>
      </c>
      <c r="M855" t="b">
        <v>0</v>
      </c>
      <c r="N855" t="b">
        <v>1</v>
      </c>
      <c r="O855" t="s">
        <v>60</v>
      </c>
      <c r="P855">
        <f t="shared" si="52"/>
        <v>76.010000000000005</v>
      </c>
      <c r="Q855" t="s">
        <v>2035</v>
      </c>
      <c r="R855" t="s">
        <v>2045</v>
      </c>
      <c r="S855" s="6">
        <f t="shared" si="53"/>
        <v>40714.208333333336</v>
      </c>
      <c r="T855" s="6">
        <f t="shared" si="54"/>
        <v>40719.208333333336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9">
        <f t="shared" si="55"/>
        <v>113.63099415204678</v>
      </c>
      <c r="G856" t="s">
        <v>20</v>
      </c>
      <c r="H856">
        <v>2662</v>
      </c>
      <c r="I856" t="s">
        <v>15</v>
      </c>
      <c r="J856" t="s">
        <v>16</v>
      </c>
      <c r="K856">
        <v>1574056800</v>
      </c>
      <c r="L856">
        <v>1576389600</v>
      </c>
      <c r="M856" t="b">
        <v>0</v>
      </c>
      <c r="N856" t="b">
        <v>0</v>
      </c>
      <c r="O856" t="s">
        <v>119</v>
      </c>
      <c r="P856">
        <f t="shared" si="52"/>
        <v>72.989999999999995</v>
      </c>
      <c r="Q856" t="s">
        <v>2047</v>
      </c>
      <c r="R856" t="s">
        <v>2053</v>
      </c>
      <c r="S856" s="6">
        <f t="shared" si="53"/>
        <v>43787.25</v>
      </c>
      <c r="T856" s="6">
        <f t="shared" si="54"/>
        <v>43814.25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9">
        <f t="shared" si="55"/>
        <v>102.37606837606837</v>
      </c>
      <c r="G857" t="s">
        <v>20</v>
      </c>
      <c r="H857">
        <v>452</v>
      </c>
      <c r="I857" t="s">
        <v>26</v>
      </c>
      <c r="J857" t="s">
        <v>27</v>
      </c>
      <c r="K857">
        <v>1308373200</v>
      </c>
      <c r="L857">
        <v>1311051600</v>
      </c>
      <c r="M857" t="b">
        <v>0</v>
      </c>
      <c r="N857" t="b">
        <v>0</v>
      </c>
      <c r="O857" t="s">
        <v>33</v>
      </c>
      <c r="P857">
        <f t="shared" si="52"/>
        <v>53</v>
      </c>
      <c r="Q857" t="s">
        <v>2039</v>
      </c>
      <c r="R857" t="s">
        <v>2040</v>
      </c>
      <c r="S857" s="6">
        <f t="shared" si="53"/>
        <v>40712.208333333336</v>
      </c>
      <c r="T857" s="6">
        <f t="shared" si="54"/>
        <v>40743.208333333336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9">
        <f t="shared" si="55"/>
        <v>356.58333333333331</v>
      </c>
      <c r="G858" t="s">
        <v>20</v>
      </c>
      <c r="H858">
        <v>158</v>
      </c>
      <c r="I858" t="s">
        <v>21</v>
      </c>
      <c r="J858" t="s">
        <v>22</v>
      </c>
      <c r="K858">
        <v>1335243600</v>
      </c>
      <c r="L858">
        <v>1336712400</v>
      </c>
      <c r="M858" t="b">
        <v>0</v>
      </c>
      <c r="N858" t="b">
        <v>0</v>
      </c>
      <c r="O858" t="s">
        <v>17</v>
      </c>
      <c r="P858">
        <f t="shared" si="52"/>
        <v>54.16</v>
      </c>
      <c r="Q858" t="s">
        <v>2033</v>
      </c>
      <c r="R858" t="s">
        <v>2034</v>
      </c>
      <c r="S858" s="6">
        <f t="shared" si="53"/>
        <v>41023.208333333336</v>
      </c>
      <c r="T858" s="6">
        <f t="shared" si="54"/>
        <v>41040.208333333336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9">
        <f t="shared" si="55"/>
        <v>139.8679245283019</v>
      </c>
      <c r="G859" t="s">
        <v>20</v>
      </c>
      <c r="H859">
        <v>225</v>
      </c>
      <c r="I859" t="s">
        <v>98</v>
      </c>
      <c r="J859" t="s">
        <v>99</v>
      </c>
      <c r="K859">
        <v>1328421600</v>
      </c>
      <c r="L859">
        <v>1330408800</v>
      </c>
      <c r="M859" t="b">
        <v>1</v>
      </c>
      <c r="N859" t="b">
        <v>0</v>
      </c>
      <c r="O859" t="s">
        <v>100</v>
      </c>
      <c r="P859">
        <f t="shared" si="52"/>
        <v>32.950000000000003</v>
      </c>
      <c r="Q859" t="s">
        <v>2041</v>
      </c>
      <c r="R859" t="s">
        <v>2052</v>
      </c>
      <c r="S859" s="6">
        <f t="shared" si="53"/>
        <v>40944.25</v>
      </c>
      <c r="T859" s="6">
        <f t="shared" si="54"/>
        <v>40967.25</v>
      </c>
    </row>
    <row r="860" spans="1:20" x14ac:dyDescent="0.35">
      <c r="A860">
        <v>982</v>
      </c>
      <c r="B860" t="s">
        <v>1992</v>
      </c>
      <c r="C860" s="3" t="s">
        <v>1993</v>
      </c>
      <c r="D860">
        <v>7200</v>
      </c>
      <c r="E860">
        <v>6115</v>
      </c>
      <c r="F860" s="9">
        <f t="shared" si="55"/>
        <v>84.930555555555557</v>
      </c>
      <c r="G860" t="s">
        <v>14</v>
      </c>
      <c r="H860">
        <v>75</v>
      </c>
      <c r="I860" t="s">
        <v>21</v>
      </c>
      <c r="J860" t="s">
        <v>22</v>
      </c>
      <c r="K860">
        <v>1311051600</v>
      </c>
      <c r="L860">
        <v>1311224400</v>
      </c>
      <c r="M860" t="b">
        <v>0</v>
      </c>
      <c r="N860" t="b">
        <v>1</v>
      </c>
      <c r="O860" t="s">
        <v>42</v>
      </c>
      <c r="P860">
        <f t="shared" si="52"/>
        <v>81.53</v>
      </c>
      <c r="Q860" t="s">
        <v>2041</v>
      </c>
      <c r="R860" t="s">
        <v>2042</v>
      </c>
      <c r="S860" s="6">
        <f t="shared" si="53"/>
        <v>40743.208333333336</v>
      </c>
      <c r="T860" s="6">
        <f t="shared" si="54"/>
        <v>40745.208333333336</v>
      </c>
    </row>
    <row r="861" spans="1:20" x14ac:dyDescent="0.35">
      <c r="A861">
        <v>960</v>
      </c>
      <c r="B861" t="s">
        <v>1950</v>
      </c>
      <c r="C861" s="3" t="s">
        <v>1951</v>
      </c>
      <c r="D861">
        <v>5500</v>
      </c>
      <c r="E861">
        <v>4678</v>
      </c>
      <c r="F861" s="9">
        <f t="shared" si="55"/>
        <v>85.054545454545448</v>
      </c>
      <c r="G861" t="s">
        <v>14</v>
      </c>
      <c r="H861">
        <v>55</v>
      </c>
      <c r="I861" t="s">
        <v>21</v>
      </c>
      <c r="J861" t="s">
        <v>22</v>
      </c>
      <c r="K861">
        <v>1454911200</v>
      </c>
      <c r="L861">
        <v>1458104400</v>
      </c>
      <c r="M861" t="b">
        <v>0</v>
      </c>
      <c r="N861" t="b">
        <v>0</v>
      </c>
      <c r="O861" t="s">
        <v>28</v>
      </c>
      <c r="P861">
        <f t="shared" si="52"/>
        <v>85.05</v>
      </c>
      <c r="Q861" t="s">
        <v>2037</v>
      </c>
      <c r="R861" t="s">
        <v>2038</v>
      </c>
      <c r="S861" s="6">
        <f t="shared" si="53"/>
        <v>42408.25</v>
      </c>
      <c r="T861" s="6">
        <f t="shared" si="54"/>
        <v>42445.208333333328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9">
        <f t="shared" si="55"/>
        <v>251.65</v>
      </c>
      <c r="G862" t="s">
        <v>20</v>
      </c>
      <c r="H862">
        <v>65</v>
      </c>
      <c r="I862" t="s">
        <v>21</v>
      </c>
      <c r="J862" t="s">
        <v>22</v>
      </c>
      <c r="K862">
        <v>1550556000</v>
      </c>
      <c r="L862">
        <v>1551420000</v>
      </c>
      <c r="M862" t="b">
        <v>0</v>
      </c>
      <c r="N862" t="b">
        <v>1</v>
      </c>
      <c r="O862" t="s">
        <v>65</v>
      </c>
      <c r="P862">
        <f t="shared" si="52"/>
        <v>77.430000000000007</v>
      </c>
      <c r="Q862" t="s">
        <v>2037</v>
      </c>
      <c r="R862" t="s">
        <v>2046</v>
      </c>
      <c r="S862" s="6">
        <f t="shared" si="53"/>
        <v>43515.25</v>
      </c>
      <c r="T862" s="6">
        <f t="shared" si="54"/>
        <v>43525.25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9">
        <f t="shared" si="55"/>
        <v>105.875</v>
      </c>
      <c r="G863" t="s">
        <v>20</v>
      </c>
      <c r="H863">
        <v>163</v>
      </c>
      <c r="I863" t="s">
        <v>21</v>
      </c>
      <c r="J863" t="s">
        <v>22</v>
      </c>
      <c r="K863">
        <v>1269147600</v>
      </c>
      <c r="L863">
        <v>1269838800</v>
      </c>
      <c r="M863" t="b">
        <v>0</v>
      </c>
      <c r="N863" t="b">
        <v>0</v>
      </c>
      <c r="O863" t="s">
        <v>33</v>
      </c>
      <c r="P863">
        <f t="shared" si="52"/>
        <v>57.16</v>
      </c>
      <c r="Q863" t="s">
        <v>2039</v>
      </c>
      <c r="R863" t="s">
        <v>2040</v>
      </c>
      <c r="S863" s="6">
        <f t="shared" si="53"/>
        <v>40258.208333333336</v>
      </c>
      <c r="T863" s="6">
        <f t="shared" si="54"/>
        <v>40266.208333333336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9">
        <f t="shared" si="55"/>
        <v>187.42857142857142</v>
      </c>
      <c r="G864" t="s">
        <v>20</v>
      </c>
      <c r="H864">
        <v>85</v>
      </c>
      <c r="I864" t="s">
        <v>21</v>
      </c>
      <c r="J864" t="s">
        <v>22</v>
      </c>
      <c r="K864">
        <v>1312174800</v>
      </c>
      <c r="L864">
        <v>1312520400</v>
      </c>
      <c r="M864" t="b">
        <v>0</v>
      </c>
      <c r="N864" t="b">
        <v>0</v>
      </c>
      <c r="O864" t="s">
        <v>33</v>
      </c>
      <c r="P864">
        <f t="shared" si="52"/>
        <v>77.180000000000007</v>
      </c>
      <c r="Q864" t="s">
        <v>2039</v>
      </c>
      <c r="R864" t="s">
        <v>2040</v>
      </c>
      <c r="S864" s="6">
        <f t="shared" si="53"/>
        <v>40756.208333333336</v>
      </c>
      <c r="T864" s="6">
        <f t="shared" si="54"/>
        <v>40760.208333333336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9">
        <f t="shared" si="55"/>
        <v>386.78571428571428</v>
      </c>
      <c r="G865" t="s">
        <v>20</v>
      </c>
      <c r="H865">
        <v>217</v>
      </c>
      <c r="I865" t="s">
        <v>21</v>
      </c>
      <c r="J865" t="s">
        <v>22</v>
      </c>
      <c r="K865">
        <v>1434517200</v>
      </c>
      <c r="L865">
        <v>1436504400</v>
      </c>
      <c r="M865" t="b">
        <v>0</v>
      </c>
      <c r="N865" t="b">
        <v>1</v>
      </c>
      <c r="O865" t="s">
        <v>269</v>
      </c>
      <c r="P865">
        <f t="shared" si="52"/>
        <v>24.95</v>
      </c>
      <c r="Q865" t="s">
        <v>2041</v>
      </c>
      <c r="R865" t="s">
        <v>2060</v>
      </c>
      <c r="S865" s="6">
        <f t="shared" si="53"/>
        <v>42172.208333333328</v>
      </c>
      <c r="T865" s="6">
        <f t="shared" si="54"/>
        <v>42195.208333333328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9">
        <f t="shared" si="55"/>
        <v>347.07142857142856</v>
      </c>
      <c r="G866" t="s">
        <v>20</v>
      </c>
      <c r="H866">
        <v>150</v>
      </c>
      <c r="I866" t="s">
        <v>21</v>
      </c>
      <c r="J866" t="s">
        <v>22</v>
      </c>
      <c r="K866">
        <v>1471582800</v>
      </c>
      <c r="L866">
        <v>1472014800</v>
      </c>
      <c r="M866" t="b">
        <v>0</v>
      </c>
      <c r="N866" t="b">
        <v>0</v>
      </c>
      <c r="O866" t="s">
        <v>100</v>
      </c>
      <c r="P866">
        <f t="shared" si="52"/>
        <v>97.18</v>
      </c>
      <c r="Q866" t="s">
        <v>2041</v>
      </c>
      <c r="R866" t="s">
        <v>2052</v>
      </c>
      <c r="S866" s="6">
        <f t="shared" si="53"/>
        <v>42601.208333333328</v>
      </c>
      <c r="T866" s="6">
        <f t="shared" si="54"/>
        <v>42606.208333333328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9">
        <f t="shared" si="55"/>
        <v>185.82098765432099</v>
      </c>
      <c r="G867" t="s">
        <v>20</v>
      </c>
      <c r="H867">
        <v>3272</v>
      </c>
      <c r="I867" t="s">
        <v>21</v>
      </c>
      <c r="J867" t="s">
        <v>22</v>
      </c>
      <c r="K867">
        <v>1410757200</v>
      </c>
      <c r="L867">
        <v>1411534800</v>
      </c>
      <c r="M867" t="b">
        <v>0</v>
      </c>
      <c r="N867" t="b">
        <v>0</v>
      </c>
      <c r="O867" t="s">
        <v>33</v>
      </c>
      <c r="P867">
        <f t="shared" si="52"/>
        <v>46</v>
      </c>
      <c r="Q867" t="s">
        <v>2039</v>
      </c>
      <c r="R867" t="s">
        <v>2040</v>
      </c>
      <c r="S867" s="6">
        <f t="shared" si="53"/>
        <v>41897.208333333336</v>
      </c>
      <c r="T867" s="6">
        <f t="shared" si="54"/>
        <v>41906.208333333336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9">
        <f t="shared" si="55"/>
        <v>43.241247264770237</v>
      </c>
      <c r="G868" t="s">
        <v>74</v>
      </c>
      <c r="H868">
        <v>898</v>
      </c>
      <c r="I868" t="s">
        <v>21</v>
      </c>
      <c r="J868" t="s">
        <v>22</v>
      </c>
      <c r="K868">
        <v>1304830800</v>
      </c>
      <c r="L868">
        <v>1304917200</v>
      </c>
      <c r="M868" t="b">
        <v>0</v>
      </c>
      <c r="N868" t="b">
        <v>0</v>
      </c>
      <c r="O868" t="s">
        <v>122</v>
      </c>
      <c r="P868">
        <f t="shared" si="52"/>
        <v>88.02</v>
      </c>
      <c r="Q868" t="s">
        <v>2054</v>
      </c>
      <c r="R868" t="s">
        <v>2055</v>
      </c>
      <c r="S868" s="6">
        <f t="shared" si="53"/>
        <v>40671.208333333336</v>
      </c>
      <c r="T868" s="6">
        <f t="shared" si="54"/>
        <v>40672.208333333336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9">
        <f t="shared" si="55"/>
        <v>162.4375</v>
      </c>
      <c r="G869" t="s">
        <v>20</v>
      </c>
      <c r="H869">
        <v>300</v>
      </c>
      <c r="I869" t="s">
        <v>21</v>
      </c>
      <c r="J869" t="s">
        <v>22</v>
      </c>
      <c r="K869">
        <v>1539061200</v>
      </c>
      <c r="L869">
        <v>1539579600</v>
      </c>
      <c r="M869" t="b">
        <v>0</v>
      </c>
      <c r="N869" t="b">
        <v>0</v>
      </c>
      <c r="O869" t="s">
        <v>17</v>
      </c>
      <c r="P869">
        <f t="shared" si="52"/>
        <v>25.99</v>
      </c>
      <c r="Q869" t="s">
        <v>2033</v>
      </c>
      <c r="R869" t="s">
        <v>2034</v>
      </c>
      <c r="S869" s="6">
        <f t="shared" si="53"/>
        <v>43382.208333333328</v>
      </c>
      <c r="T869" s="6">
        <f t="shared" si="54"/>
        <v>43388.208333333328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9">
        <f t="shared" si="55"/>
        <v>184.84285714285716</v>
      </c>
      <c r="G870" t="s">
        <v>20</v>
      </c>
      <c r="H870">
        <v>126</v>
      </c>
      <c r="I870" t="s">
        <v>21</v>
      </c>
      <c r="J870" t="s">
        <v>22</v>
      </c>
      <c r="K870">
        <v>1381554000</v>
      </c>
      <c r="L870">
        <v>1382504400</v>
      </c>
      <c r="M870" t="b">
        <v>0</v>
      </c>
      <c r="N870" t="b">
        <v>0</v>
      </c>
      <c r="O870" t="s">
        <v>33</v>
      </c>
      <c r="P870">
        <f t="shared" si="52"/>
        <v>102.69</v>
      </c>
      <c r="Q870" t="s">
        <v>2039</v>
      </c>
      <c r="R870" t="s">
        <v>2040</v>
      </c>
      <c r="S870" s="6">
        <f t="shared" si="53"/>
        <v>41559.208333333336</v>
      </c>
      <c r="T870" s="6">
        <f t="shared" si="54"/>
        <v>41570.208333333336</v>
      </c>
    </row>
    <row r="871" spans="1:20" x14ac:dyDescent="0.35">
      <c r="A871">
        <v>403</v>
      </c>
      <c r="B871" t="s">
        <v>857</v>
      </c>
      <c r="C871" s="3" t="s">
        <v>858</v>
      </c>
      <c r="D871">
        <v>195800</v>
      </c>
      <c r="E871">
        <v>168820</v>
      </c>
      <c r="F871" s="9">
        <f t="shared" si="55"/>
        <v>86.220633299284984</v>
      </c>
      <c r="G871" t="s">
        <v>14</v>
      </c>
      <c r="H871">
        <v>3015</v>
      </c>
      <c r="I871" t="s">
        <v>15</v>
      </c>
      <c r="J871" t="s">
        <v>16</v>
      </c>
      <c r="K871">
        <v>1273640400</v>
      </c>
      <c r="L871">
        <v>1276750800</v>
      </c>
      <c r="M871" t="b">
        <v>0</v>
      </c>
      <c r="N871" t="b">
        <v>1</v>
      </c>
      <c r="O871" t="s">
        <v>33</v>
      </c>
      <c r="P871">
        <f t="shared" si="52"/>
        <v>55.99</v>
      </c>
      <c r="Q871" t="s">
        <v>2039</v>
      </c>
      <c r="R871" t="s">
        <v>2040</v>
      </c>
      <c r="S871" s="6">
        <f t="shared" si="53"/>
        <v>40310.208333333336</v>
      </c>
      <c r="T871" s="6">
        <f t="shared" si="54"/>
        <v>40346.208333333336</v>
      </c>
    </row>
    <row r="872" spans="1:20" ht="31" x14ac:dyDescent="0.35">
      <c r="A872">
        <v>681</v>
      </c>
      <c r="B872" t="s">
        <v>1401</v>
      </c>
      <c r="C872" s="3" t="s">
        <v>1402</v>
      </c>
      <c r="D872">
        <v>184100</v>
      </c>
      <c r="E872">
        <v>159037</v>
      </c>
      <c r="F872" s="9">
        <f t="shared" si="55"/>
        <v>86.386203150461711</v>
      </c>
      <c r="G872" t="s">
        <v>14</v>
      </c>
      <c r="H872">
        <v>1657</v>
      </c>
      <c r="I872" t="s">
        <v>21</v>
      </c>
      <c r="J872" t="s">
        <v>22</v>
      </c>
      <c r="K872">
        <v>1324447200</v>
      </c>
      <c r="L872">
        <v>1324965600</v>
      </c>
      <c r="M872" t="b">
        <v>0</v>
      </c>
      <c r="N872" t="b">
        <v>0</v>
      </c>
      <c r="O872" t="s">
        <v>33</v>
      </c>
      <c r="P872">
        <f t="shared" si="52"/>
        <v>95.98</v>
      </c>
      <c r="Q872" t="s">
        <v>2039</v>
      </c>
      <c r="R872" t="s">
        <v>2040</v>
      </c>
      <c r="S872" s="6">
        <f t="shared" si="53"/>
        <v>40898.25</v>
      </c>
      <c r="T872" s="6">
        <f t="shared" si="54"/>
        <v>40904.25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9">
        <f t="shared" si="55"/>
        <v>272.6041958041958</v>
      </c>
      <c r="G873" t="s">
        <v>20</v>
      </c>
      <c r="H873">
        <v>2320</v>
      </c>
      <c r="I873" t="s">
        <v>21</v>
      </c>
      <c r="J873" t="s">
        <v>22</v>
      </c>
      <c r="K873">
        <v>1509512400</v>
      </c>
      <c r="L873">
        <v>1511071200</v>
      </c>
      <c r="M873" t="b">
        <v>0</v>
      </c>
      <c r="N873" t="b">
        <v>1</v>
      </c>
      <c r="O873" t="s">
        <v>33</v>
      </c>
      <c r="P873">
        <f t="shared" si="52"/>
        <v>84.01</v>
      </c>
      <c r="Q873" t="s">
        <v>2039</v>
      </c>
      <c r="R873" t="s">
        <v>2040</v>
      </c>
      <c r="S873" s="6">
        <f t="shared" si="53"/>
        <v>43040.208333333328</v>
      </c>
      <c r="T873" s="6">
        <f t="shared" si="54"/>
        <v>43058.25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9">
        <f t="shared" si="55"/>
        <v>170.04255319148936</v>
      </c>
      <c r="G874" t="s">
        <v>20</v>
      </c>
      <c r="H874">
        <v>81</v>
      </c>
      <c r="I874" t="s">
        <v>26</v>
      </c>
      <c r="J874" t="s">
        <v>27</v>
      </c>
      <c r="K874">
        <v>1535950800</v>
      </c>
      <c r="L874">
        <v>1536382800</v>
      </c>
      <c r="M874" t="b">
        <v>0</v>
      </c>
      <c r="N874" t="b">
        <v>0</v>
      </c>
      <c r="O874" t="s">
        <v>474</v>
      </c>
      <c r="P874">
        <f t="shared" si="52"/>
        <v>98.67</v>
      </c>
      <c r="Q874" t="s">
        <v>2041</v>
      </c>
      <c r="R874" t="s">
        <v>2063</v>
      </c>
      <c r="S874" s="6">
        <f t="shared" si="53"/>
        <v>43346.208333333328</v>
      </c>
      <c r="T874" s="6">
        <f t="shared" si="54"/>
        <v>43351.208333333328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9">
        <f t="shared" si="55"/>
        <v>188.28503562945369</v>
      </c>
      <c r="G875" t="s">
        <v>20</v>
      </c>
      <c r="H875">
        <v>1887</v>
      </c>
      <c r="I875" t="s">
        <v>21</v>
      </c>
      <c r="J875" t="s">
        <v>22</v>
      </c>
      <c r="K875">
        <v>1389160800</v>
      </c>
      <c r="L875">
        <v>1389592800</v>
      </c>
      <c r="M875" t="b">
        <v>0</v>
      </c>
      <c r="N875" t="b">
        <v>0</v>
      </c>
      <c r="O875" t="s">
        <v>122</v>
      </c>
      <c r="P875">
        <f t="shared" si="52"/>
        <v>42.01</v>
      </c>
      <c r="Q875" t="s">
        <v>2054</v>
      </c>
      <c r="R875" t="s">
        <v>2055</v>
      </c>
      <c r="S875" s="6">
        <f t="shared" si="53"/>
        <v>41647.25</v>
      </c>
      <c r="T875" s="6">
        <f t="shared" si="54"/>
        <v>41652.25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9">
        <f t="shared" si="55"/>
        <v>346.93532338308455</v>
      </c>
      <c r="G876" t="s">
        <v>20</v>
      </c>
      <c r="H876">
        <v>4358</v>
      </c>
      <c r="I876" t="s">
        <v>21</v>
      </c>
      <c r="J876" t="s">
        <v>22</v>
      </c>
      <c r="K876">
        <v>1271998800</v>
      </c>
      <c r="L876">
        <v>1275282000</v>
      </c>
      <c r="M876" t="b">
        <v>0</v>
      </c>
      <c r="N876" t="b">
        <v>1</v>
      </c>
      <c r="O876" t="s">
        <v>122</v>
      </c>
      <c r="P876">
        <f t="shared" si="52"/>
        <v>32</v>
      </c>
      <c r="Q876" t="s">
        <v>2054</v>
      </c>
      <c r="R876" t="s">
        <v>2055</v>
      </c>
      <c r="S876" s="6">
        <f t="shared" si="53"/>
        <v>40291.208333333336</v>
      </c>
      <c r="T876" s="6">
        <f t="shared" si="54"/>
        <v>40329.208333333336</v>
      </c>
    </row>
    <row r="877" spans="1:20" x14ac:dyDescent="0.35">
      <c r="A877">
        <v>32</v>
      </c>
      <c r="B877" t="s">
        <v>105</v>
      </c>
      <c r="C877" s="3" t="s">
        <v>106</v>
      </c>
      <c r="D877">
        <v>101000</v>
      </c>
      <c r="E877">
        <v>87676</v>
      </c>
      <c r="F877" s="9">
        <f t="shared" si="55"/>
        <v>86.807920792079202</v>
      </c>
      <c r="G877" t="s">
        <v>14</v>
      </c>
      <c r="H877">
        <v>2307</v>
      </c>
      <c r="I877" t="s">
        <v>107</v>
      </c>
      <c r="J877" t="s">
        <v>108</v>
      </c>
      <c r="K877">
        <v>1515564000</v>
      </c>
      <c r="L877">
        <v>1517896800</v>
      </c>
      <c r="M877" t="b">
        <v>0</v>
      </c>
      <c r="N877" t="b">
        <v>0</v>
      </c>
      <c r="O877" t="s">
        <v>42</v>
      </c>
      <c r="P877">
        <f t="shared" si="52"/>
        <v>38</v>
      </c>
      <c r="Q877" t="s">
        <v>2041</v>
      </c>
      <c r="R877" t="s">
        <v>2042</v>
      </c>
      <c r="S877" s="6">
        <f t="shared" si="53"/>
        <v>43110.25</v>
      </c>
      <c r="T877" s="6">
        <f t="shared" si="54"/>
        <v>43137.25</v>
      </c>
    </row>
    <row r="878" spans="1:20" x14ac:dyDescent="0.35">
      <c r="A878">
        <v>769</v>
      </c>
      <c r="B878" t="s">
        <v>1573</v>
      </c>
      <c r="C878" s="3" t="s">
        <v>1574</v>
      </c>
      <c r="D878">
        <v>125600</v>
      </c>
      <c r="E878">
        <v>109106</v>
      </c>
      <c r="F878" s="9">
        <f t="shared" si="55"/>
        <v>86.867834394904463</v>
      </c>
      <c r="G878" t="s">
        <v>14</v>
      </c>
      <c r="H878">
        <v>3410</v>
      </c>
      <c r="I878" t="s">
        <v>21</v>
      </c>
      <c r="J878" t="s">
        <v>22</v>
      </c>
      <c r="K878">
        <v>1376542800</v>
      </c>
      <c r="L878">
        <v>1378789200</v>
      </c>
      <c r="M878" t="b">
        <v>0</v>
      </c>
      <c r="N878" t="b">
        <v>0</v>
      </c>
      <c r="O878" t="s">
        <v>89</v>
      </c>
      <c r="P878">
        <f t="shared" si="52"/>
        <v>32</v>
      </c>
      <c r="Q878" t="s">
        <v>2050</v>
      </c>
      <c r="R878" t="s">
        <v>2051</v>
      </c>
      <c r="S878" s="6">
        <f t="shared" si="53"/>
        <v>41501.208333333336</v>
      </c>
      <c r="T878" s="6">
        <f t="shared" si="54"/>
        <v>41527.208333333336</v>
      </c>
    </row>
    <row r="879" spans="1:20" x14ac:dyDescent="0.35">
      <c r="A879">
        <v>799</v>
      </c>
      <c r="B879" t="s">
        <v>1633</v>
      </c>
      <c r="C879" s="3" t="s">
        <v>1634</v>
      </c>
      <c r="D879">
        <v>84500</v>
      </c>
      <c r="E879">
        <v>73522</v>
      </c>
      <c r="F879" s="9">
        <f t="shared" si="55"/>
        <v>87.008284023668637</v>
      </c>
      <c r="G879" t="s">
        <v>14</v>
      </c>
      <c r="H879">
        <v>1225</v>
      </c>
      <c r="I879" t="s">
        <v>40</v>
      </c>
      <c r="J879" t="s">
        <v>41</v>
      </c>
      <c r="K879">
        <v>1454133600</v>
      </c>
      <c r="L879">
        <v>1454479200</v>
      </c>
      <c r="M879" t="b">
        <v>0</v>
      </c>
      <c r="N879" t="b">
        <v>0</v>
      </c>
      <c r="O879" t="s">
        <v>33</v>
      </c>
      <c r="P879">
        <f t="shared" si="52"/>
        <v>60.02</v>
      </c>
      <c r="Q879" t="s">
        <v>2039</v>
      </c>
      <c r="R879" t="s">
        <v>2040</v>
      </c>
      <c r="S879" s="6">
        <f t="shared" si="53"/>
        <v>42399.25</v>
      </c>
      <c r="T879" s="6">
        <f t="shared" si="54"/>
        <v>42403.25</v>
      </c>
    </row>
    <row r="880" spans="1:20" x14ac:dyDescent="0.35">
      <c r="A880">
        <v>115</v>
      </c>
      <c r="B880" t="s">
        <v>280</v>
      </c>
      <c r="C880" s="3" t="s">
        <v>281</v>
      </c>
      <c r="D880">
        <v>166700</v>
      </c>
      <c r="E880">
        <v>145382</v>
      </c>
      <c r="F880" s="9">
        <f t="shared" si="55"/>
        <v>87.211757648470311</v>
      </c>
      <c r="G880" t="s">
        <v>14</v>
      </c>
      <c r="H880">
        <v>3304</v>
      </c>
      <c r="I880" t="s">
        <v>107</v>
      </c>
      <c r="J880" t="s">
        <v>108</v>
      </c>
      <c r="K880">
        <v>1510898400</v>
      </c>
      <c r="L880">
        <v>1513922400</v>
      </c>
      <c r="M880" t="b">
        <v>0</v>
      </c>
      <c r="N880" t="b">
        <v>0</v>
      </c>
      <c r="O880" t="s">
        <v>119</v>
      </c>
      <c r="P880">
        <f t="shared" si="52"/>
        <v>44</v>
      </c>
      <c r="Q880" t="s">
        <v>2047</v>
      </c>
      <c r="R880" t="s">
        <v>2053</v>
      </c>
      <c r="S880" s="6">
        <f t="shared" si="53"/>
        <v>43056.25</v>
      </c>
      <c r="T880" s="6">
        <f t="shared" si="54"/>
        <v>43091.25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9">
        <f t="shared" si="55"/>
        <v>543.79999999999995</v>
      </c>
      <c r="G881" t="s">
        <v>20</v>
      </c>
      <c r="H881">
        <v>53</v>
      </c>
      <c r="I881" t="s">
        <v>21</v>
      </c>
      <c r="J881" t="s">
        <v>22</v>
      </c>
      <c r="K881">
        <v>1487743200</v>
      </c>
      <c r="L881">
        <v>1488520800</v>
      </c>
      <c r="M881" t="b">
        <v>0</v>
      </c>
      <c r="N881" t="b">
        <v>0</v>
      </c>
      <c r="O881" t="s">
        <v>68</v>
      </c>
      <c r="P881">
        <f t="shared" si="52"/>
        <v>102.6</v>
      </c>
      <c r="Q881" t="s">
        <v>2047</v>
      </c>
      <c r="R881" t="s">
        <v>2048</v>
      </c>
      <c r="S881" s="6">
        <f t="shared" si="53"/>
        <v>42788.25</v>
      </c>
      <c r="T881" s="6">
        <f t="shared" si="54"/>
        <v>42797.25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9">
        <f t="shared" si="55"/>
        <v>228.52189349112427</v>
      </c>
      <c r="G882" t="s">
        <v>20</v>
      </c>
      <c r="H882">
        <v>2414</v>
      </c>
      <c r="I882" t="s">
        <v>21</v>
      </c>
      <c r="J882" t="s">
        <v>22</v>
      </c>
      <c r="K882">
        <v>1563685200</v>
      </c>
      <c r="L882">
        <v>1563858000</v>
      </c>
      <c r="M882" t="b">
        <v>0</v>
      </c>
      <c r="N882" t="b">
        <v>0</v>
      </c>
      <c r="O882" t="s">
        <v>50</v>
      </c>
      <c r="P882">
        <f t="shared" si="52"/>
        <v>79.989999999999995</v>
      </c>
      <c r="Q882" t="s">
        <v>2035</v>
      </c>
      <c r="R882" t="s">
        <v>2043</v>
      </c>
      <c r="S882" s="6">
        <f t="shared" si="53"/>
        <v>43667.208333333328</v>
      </c>
      <c r="T882" s="6">
        <f t="shared" si="54"/>
        <v>43669.208333333328</v>
      </c>
    </row>
    <row r="883" spans="1:20" x14ac:dyDescent="0.35">
      <c r="A883">
        <v>990</v>
      </c>
      <c r="B883" t="s">
        <v>2008</v>
      </c>
      <c r="C883" s="3" t="s">
        <v>2009</v>
      </c>
      <c r="D883">
        <v>7800</v>
      </c>
      <c r="E883">
        <v>6839</v>
      </c>
      <c r="F883" s="9">
        <f t="shared" si="55"/>
        <v>87.679487179487182</v>
      </c>
      <c r="G883" t="s">
        <v>14</v>
      </c>
      <c r="H883">
        <v>64</v>
      </c>
      <c r="I883" t="s">
        <v>21</v>
      </c>
      <c r="J883" t="s">
        <v>22</v>
      </c>
      <c r="K883">
        <v>1456984800</v>
      </c>
      <c r="L883">
        <v>1458882000</v>
      </c>
      <c r="M883" t="b">
        <v>0</v>
      </c>
      <c r="N883" t="b">
        <v>1</v>
      </c>
      <c r="O883" t="s">
        <v>53</v>
      </c>
      <c r="P883">
        <f t="shared" si="52"/>
        <v>106.86</v>
      </c>
      <c r="Q883" t="s">
        <v>2041</v>
      </c>
      <c r="R883" t="s">
        <v>2044</v>
      </c>
      <c r="S883" s="6">
        <f t="shared" si="53"/>
        <v>42432.25</v>
      </c>
      <c r="T883" s="6">
        <f t="shared" si="54"/>
        <v>42454.208333333328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9">
        <f t="shared" si="55"/>
        <v>370</v>
      </c>
      <c r="G884" t="s">
        <v>20</v>
      </c>
      <c r="H884">
        <v>80</v>
      </c>
      <c r="I884" t="s">
        <v>21</v>
      </c>
      <c r="J884" t="s">
        <v>22</v>
      </c>
      <c r="K884">
        <v>1421820000</v>
      </c>
      <c r="L884">
        <v>1422165600</v>
      </c>
      <c r="M884" t="b">
        <v>0</v>
      </c>
      <c r="N884" t="b">
        <v>0</v>
      </c>
      <c r="O884" t="s">
        <v>33</v>
      </c>
      <c r="P884">
        <f t="shared" si="52"/>
        <v>37</v>
      </c>
      <c r="Q884" t="s">
        <v>2039</v>
      </c>
      <c r="R884" t="s">
        <v>2040</v>
      </c>
      <c r="S884" s="6">
        <f t="shared" si="53"/>
        <v>42025.25</v>
      </c>
      <c r="T884" s="6">
        <f t="shared" si="54"/>
        <v>42029.25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9">
        <f t="shared" si="55"/>
        <v>237.91176470588235</v>
      </c>
      <c r="G885" t="s">
        <v>20</v>
      </c>
      <c r="H885">
        <v>193</v>
      </c>
      <c r="I885" t="s">
        <v>21</v>
      </c>
      <c r="J885" t="s">
        <v>22</v>
      </c>
      <c r="K885">
        <v>1274763600</v>
      </c>
      <c r="L885">
        <v>1277874000</v>
      </c>
      <c r="M885" t="b">
        <v>0</v>
      </c>
      <c r="N885" t="b">
        <v>0</v>
      </c>
      <c r="O885" t="s">
        <v>100</v>
      </c>
      <c r="P885">
        <f t="shared" si="52"/>
        <v>41.91</v>
      </c>
      <c r="Q885" t="s">
        <v>2041</v>
      </c>
      <c r="R885" t="s">
        <v>2052</v>
      </c>
      <c r="S885" s="6">
        <f t="shared" si="53"/>
        <v>40323.208333333336</v>
      </c>
      <c r="T885" s="6">
        <f t="shared" si="54"/>
        <v>40359.208333333336</v>
      </c>
    </row>
    <row r="886" spans="1:20" ht="31" x14ac:dyDescent="0.35">
      <c r="A886">
        <v>116</v>
      </c>
      <c r="B886" t="s">
        <v>282</v>
      </c>
      <c r="C886" s="3" t="s">
        <v>283</v>
      </c>
      <c r="D886">
        <v>7200</v>
      </c>
      <c r="E886">
        <v>6336</v>
      </c>
      <c r="F886" s="9">
        <f t="shared" si="55"/>
        <v>88</v>
      </c>
      <c r="G886" t="s">
        <v>14</v>
      </c>
      <c r="H886">
        <v>73</v>
      </c>
      <c r="I886" t="s">
        <v>21</v>
      </c>
      <c r="J886" t="s">
        <v>22</v>
      </c>
      <c r="K886">
        <v>1442552400</v>
      </c>
      <c r="L886">
        <v>1442638800</v>
      </c>
      <c r="M886" t="b">
        <v>0</v>
      </c>
      <c r="N886" t="b">
        <v>0</v>
      </c>
      <c r="O886" t="s">
        <v>33</v>
      </c>
      <c r="P886">
        <f t="shared" si="52"/>
        <v>86.79</v>
      </c>
      <c r="Q886" t="s">
        <v>2039</v>
      </c>
      <c r="R886" t="s">
        <v>2040</v>
      </c>
      <c r="S886" s="6">
        <f t="shared" si="53"/>
        <v>42265.208333333328</v>
      </c>
      <c r="T886" s="6">
        <f t="shared" si="54"/>
        <v>42266.208333333328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9">
        <f t="shared" si="55"/>
        <v>118.27777777777777</v>
      </c>
      <c r="G887" t="s">
        <v>20</v>
      </c>
      <c r="H887">
        <v>52</v>
      </c>
      <c r="I887" t="s">
        <v>21</v>
      </c>
      <c r="J887" t="s">
        <v>22</v>
      </c>
      <c r="K887">
        <v>1275800400</v>
      </c>
      <c r="L887">
        <v>1279083600</v>
      </c>
      <c r="M887" t="b">
        <v>0</v>
      </c>
      <c r="N887" t="b">
        <v>0</v>
      </c>
      <c r="O887" t="s">
        <v>33</v>
      </c>
      <c r="P887">
        <f t="shared" si="52"/>
        <v>40.94</v>
      </c>
      <c r="Q887" t="s">
        <v>2039</v>
      </c>
      <c r="R887" t="s">
        <v>2040</v>
      </c>
      <c r="S887" s="6">
        <f t="shared" si="53"/>
        <v>40335.208333333336</v>
      </c>
      <c r="T887" s="6">
        <f t="shared" si="54"/>
        <v>40373.208333333336</v>
      </c>
    </row>
    <row r="888" spans="1:20" x14ac:dyDescent="0.35">
      <c r="A888">
        <v>651</v>
      </c>
      <c r="B888" t="s">
        <v>1344</v>
      </c>
      <c r="C888" s="3" t="s">
        <v>1345</v>
      </c>
      <c r="D888">
        <v>196700</v>
      </c>
      <c r="E888">
        <v>174039</v>
      </c>
      <c r="F888" s="9">
        <f t="shared" si="55"/>
        <v>88.47941026944585</v>
      </c>
      <c r="G888" t="s">
        <v>14</v>
      </c>
      <c r="H888">
        <v>3868</v>
      </c>
      <c r="I888" t="s">
        <v>107</v>
      </c>
      <c r="J888" t="s">
        <v>108</v>
      </c>
      <c r="K888">
        <v>1393048800</v>
      </c>
      <c r="L888">
        <v>1394344800</v>
      </c>
      <c r="M888" t="b">
        <v>0</v>
      </c>
      <c r="N888" t="b">
        <v>0</v>
      </c>
      <c r="O888" t="s">
        <v>100</v>
      </c>
      <c r="P888">
        <f t="shared" si="52"/>
        <v>44.99</v>
      </c>
      <c r="Q888" t="s">
        <v>2041</v>
      </c>
      <c r="R888" t="s">
        <v>2052</v>
      </c>
      <c r="S888" s="6">
        <f t="shared" si="53"/>
        <v>41692.25</v>
      </c>
      <c r="T888" s="6">
        <f t="shared" si="54"/>
        <v>41707.25</v>
      </c>
    </row>
    <row r="889" spans="1:20" x14ac:dyDescent="0.35">
      <c r="A889">
        <v>646</v>
      </c>
      <c r="B889" t="s">
        <v>1334</v>
      </c>
      <c r="C889" s="3" t="s">
        <v>1335</v>
      </c>
      <c r="D889">
        <v>98700</v>
      </c>
      <c r="E889">
        <v>87448</v>
      </c>
      <c r="F889" s="9">
        <f t="shared" si="55"/>
        <v>88.59979736575481</v>
      </c>
      <c r="G889" t="s">
        <v>14</v>
      </c>
      <c r="H889">
        <v>2915</v>
      </c>
      <c r="I889" t="s">
        <v>21</v>
      </c>
      <c r="J889" t="s">
        <v>22</v>
      </c>
      <c r="K889">
        <v>1363150800</v>
      </c>
      <c r="L889">
        <v>1364101200</v>
      </c>
      <c r="M889" t="b">
        <v>0</v>
      </c>
      <c r="N889" t="b">
        <v>0</v>
      </c>
      <c r="O889" t="s">
        <v>89</v>
      </c>
      <c r="P889">
        <f t="shared" si="52"/>
        <v>30</v>
      </c>
      <c r="Q889" t="s">
        <v>2050</v>
      </c>
      <c r="R889" t="s">
        <v>2051</v>
      </c>
      <c r="S889" s="6">
        <f t="shared" si="53"/>
        <v>41346.208333333336</v>
      </c>
      <c r="T889" s="6">
        <f t="shared" si="54"/>
        <v>41357.208333333336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9">
        <f t="shared" si="55"/>
        <v>209.89655172413794</v>
      </c>
      <c r="G890" t="s">
        <v>20</v>
      </c>
      <c r="H890">
        <v>290</v>
      </c>
      <c r="I890" t="s">
        <v>21</v>
      </c>
      <c r="J890" t="s">
        <v>22</v>
      </c>
      <c r="K890">
        <v>1491886800</v>
      </c>
      <c r="L890">
        <v>1493528400</v>
      </c>
      <c r="M890" t="b">
        <v>0</v>
      </c>
      <c r="N890" t="b">
        <v>0</v>
      </c>
      <c r="O890" t="s">
        <v>33</v>
      </c>
      <c r="P890">
        <f t="shared" si="52"/>
        <v>41.98</v>
      </c>
      <c r="Q890" t="s">
        <v>2039</v>
      </c>
      <c r="R890" t="s">
        <v>2040</v>
      </c>
      <c r="S890" s="6">
        <f t="shared" si="53"/>
        <v>42836.208333333328</v>
      </c>
      <c r="T890" s="6">
        <f t="shared" si="54"/>
        <v>42855.208333333328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9">
        <f t="shared" si="55"/>
        <v>169.78571428571428</v>
      </c>
      <c r="G891" t="s">
        <v>20</v>
      </c>
      <c r="H891">
        <v>122</v>
      </c>
      <c r="I891" t="s">
        <v>21</v>
      </c>
      <c r="J891" t="s">
        <v>22</v>
      </c>
      <c r="K891">
        <v>1394600400</v>
      </c>
      <c r="L891">
        <v>1395205200</v>
      </c>
      <c r="M891" t="b">
        <v>0</v>
      </c>
      <c r="N891" t="b">
        <v>1</v>
      </c>
      <c r="O891" t="s">
        <v>50</v>
      </c>
      <c r="P891">
        <f t="shared" si="52"/>
        <v>77.930000000000007</v>
      </c>
      <c r="Q891" t="s">
        <v>2035</v>
      </c>
      <c r="R891" t="s">
        <v>2043</v>
      </c>
      <c r="S891" s="6">
        <f t="shared" si="53"/>
        <v>41710.208333333336</v>
      </c>
      <c r="T891" s="6">
        <f t="shared" si="54"/>
        <v>41717.208333333336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9">
        <f t="shared" si="55"/>
        <v>115.95907738095238</v>
      </c>
      <c r="G892" t="s">
        <v>20</v>
      </c>
      <c r="H892">
        <v>1470</v>
      </c>
      <c r="I892" t="s">
        <v>21</v>
      </c>
      <c r="J892" t="s">
        <v>22</v>
      </c>
      <c r="K892">
        <v>1561352400</v>
      </c>
      <c r="L892">
        <v>1561438800</v>
      </c>
      <c r="M892" t="b">
        <v>0</v>
      </c>
      <c r="N892" t="b">
        <v>0</v>
      </c>
      <c r="O892" t="s">
        <v>60</v>
      </c>
      <c r="P892">
        <f t="shared" si="52"/>
        <v>106.02</v>
      </c>
      <c r="Q892" t="s">
        <v>2035</v>
      </c>
      <c r="R892" t="s">
        <v>2045</v>
      </c>
      <c r="S892" s="6">
        <f t="shared" si="53"/>
        <v>43640.208333333328</v>
      </c>
      <c r="T892" s="6">
        <f t="shared" si="54"/>
        <v>43641.208333333328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9">
        <f t="shared" si="55"/>
        <v>258.60000000000002</v>
      </c>
      <c r="G893" t="s">
        <v>20</v>
      </c>
      <c r="H893">
        <v>165</v>
      </c>
      <c r="I893" t="s">
        <v>15</v>
      </c>
      <c r="J893" t="s">
        <v>16</v>
      </c>
      <c r="K893">
        <v>1322892000</v>
      </c>
      <c r="L893">
        <v>1326693600</v>
      </c>
      <c r="M893" t="b">
        <v>0</v>
      </c>
      <c r="N893" t="b">
        <v>0</v>
      </c>
      <c r="O893" t="s">
        <v>42</v>
      </c>
      <c r="P893">
        <f t="shared" si="52"/>
        <v>47.02</v>
      </c>
      <c r="Q893" t="s">
        <v>2041</v>
      </c>
      <c r="R893" t="s">
        <v>2042</v>
      </c>
      <c r="S893" s="6">
        <f t="shared" si="53"/>
        <v>40880.25</v>
      </c>
      <c r="T893" s="6">
        <f t="shared" si="54"/>
        <v>40924.25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9">
        <f t="shared" si="55"/>
        <v>230.58333333333334</v>
      </c>
      <c r="G894" t="s">
        <v>20</v>
      </c>
      <c r="H894">
        <v>182</v>
      </c>
      <c r="I894" t="s">
        <v>21</v>
      </c>
      <c r="J894" t="s">
        <v>22</v>
      </c>
      <c r="K894">
        <v>1274418000</v>
      </c>
      <c r="L894">
        <v>1277960400</v>
      </c>
      <c r="M894" t="b">
        <v>0</v>
      </c>
      <c r="N894" t="b">
        <v>0</v>
      </c>
      <c r="O894" t="s">
        <v>206</v>
      </c>
      <c r="P894">
        <f t="shared" si="52"/>
        <v>76.02</v>
      </c>
      <c r="Q894" t="s">
        <v>2047</v>
      </c>
      <c r="R894" t="s">
        <v>2059</v>
      </c>
      <c r="S894" s="6">
        <f t="shared" si="53"/>
        <v>40319.208333333336</v>
      </c>
      <c r="T894" s="6">
        <f t="shared" si="54"/>
        <v>40360.208333333336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9">
        <f t="shared" si="55"/>
        <v>128.21428571428572</v>
      </c>
      <c r="G895" t="s">
        <v>20</v>
      </c>
      <c r="H895">
        <v>199</v>
      </c>
      <c r="I895" t="s">
        <v>107</v>
      </c>
      <c r="J895" t="s">
        <v>108</v>
      </c>
      <c r="K895">
        <v>1434344400</v>
      </c>
      <c r="L895">
        <v>1434690000</v>
      </c>
      <c r="M895" t="b">
        <v>0</v>
      </c>
      <c r="N895" t="b">
        <v>1</v>
      </c>
      <c r="O895" t="s">
        <v>42</v>
      </c>
      <c r="P895">
        <f t="shared" si="52"/>
        <v>54.12</v>
      </c>
      <c r="Q895" t="s">
        <v>2041</v>
      </c>
      <c r="R895" t="s">
        <v>2042</v>
      </c>
      <c r="S895" s="6">
        <f t="shared" si="53"/>
        <v>42170.208333333328</v>
      </c>
      <c r="T895" s="6">
        <f t="shared" si="54"/>
        <v>42174.208333333328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9">
        <f t="shared" si="55"/>
        <v>188.70588235294119</v>
      </c>
      <c r="G896" t="s">
        <v>20</v>
      </c>
      <c r="H896">
        <v>56</v>
      </c>
      <c r="I896" t="s">
        <v>40</v>
      </c>
      <c r="J896" t="s">
        <v>41</v>
      </c>
      <c r="K896">
        <v>1373518800</v>
      </c>
      <c r="L896">
        <v>1376110800</v>
      </c>
      <c r="M896" t="b">
        <v>0</v>
      </c>
      <c r="N896" t="b">
        <v>1</v>
      </c>
      <c r="O896" t="s">
        <v>269</v>
      </c>
      <c r="P896">
        <f t="shared" si="52"/>
        <v>57.29</v>
      </c>
      <c r="Q896" t="s">
        <v>2041</v>
      </c>
      <c r="R896" t="s">
        <v>2060</v>
      </c>
      <c r="S896" s="6">
        <f t="shared" si="53"/>
        <v>41466.208333333336</v>
      </c>
      <c r="T896" s="6">
        <f t="shared" si="54"/>
        <v>41496.208333333336</v>
      </c>
    </row>
    <row r="897" spans="1:20" x14ac:dyDescent="0.35">
      <c r="A897">
        <v>545</v>
      </c>
      <c r="B897" t="s">
        <v>1135</v>
      </c>
      <c r="C897" s="3" t="s">
        <v>1136</v>
      </c>
      <c r="D897">
        <v>184800</v>
      </c>
      <c r="E897">
        <v>164109</v>
      </c>
      <c r="F897" s="9">
        <f t="shared" si="55"/>
        <v>88.803571428571431</v>
      </c>
      <c r="G897" t="s">
        <v>14</v>
      </c>
      <c r="H897">
        <v>2690</v>
      </c>
      <c r="I897" t="s">
        <v>21</v>
      </c>
      <c r="J897" t="s">
        <v>22</v>
      </c>
      <c r="K897">
        <v>1577253600</v>
      </c>
      <c r="L897">
        <v>1578981600</v>
      </c>
      <c r="M897" t="b">
        <v>0</v>
      </c>
      <c r="N897" t="b">
        <v>0</v>
      </c>
      <c r="O897" t="s">
        <v>33</v>
      </c>
      <c r="P897">
        <f t="shared" si="52"/>
        <v>61.01</v>
      </c>
      <c r="Q897" t="s">
        <v>2039</v>
      </c>
      <c r="R897" t="s">
        <v>2040</v>
      </c>
      <c r="S897" s="6">
        <f t="shared" si="53"/>
        <v>43824.25</v>
      </c>
      <c r="T897" s="6">
        <f t="shared" si="54"/>
        <v>43844.25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9">
        <f t="shared" si="55"/>
        <v>774.43434343434342</v>
      </c>
      <c r="G898" t="s">
        <v>20</v>
      </c>
      <c r="H898">
        <v>1460</v>
      </c>
      <c r="I898" t="s">
        <v>26</v>
      </c>
      <c r="J898" t="s">
        <v>27</v>
      </c>
      <c r="K898">
        <v>1310619600</v>
      </c>
      <c r="L898">
        <v>1310878800</v>
      </c>
      <c r="M898" t="b">
        <v>0</v>
      </c>
      <c r="N898" t="b">
        <v>1</v>
      </c>
      <c r="O898" t="s">
        <v>17</v>
      </c>
      <c r="P898">
        <f t="shared" ref="P898:P961" si="56">IF(E898=0, 0, ROUND(E898/H898,2))</f>
        <v>105.03</v>
      </c>
      <c r="Q898" t="s">
        <v>2033</v>
      </c>
      <c r="R898" t="s">
        <v>2034</v>
      </c>
      <c r="S898" s="6">
        <f t="shared" ref="S898:S961" si="57">(((K898/60)/60)/24)+DATE(1970,1,1)</f>
        <v>40738.208333333336</v>
      </c>
      <c r="T898" s="6">
        <f t="shared" ref="T898:T961" si="58">(((L898/60)/60)/24)+DATE(1970,1,1)</f>
        <v>40741.208333333336</v>
      </c>
    </row>
    <row r="899" spans="1:20" x14ac:dyDescent="0.35">
      <c r="A899">
        <v>253</v>
      </c>
      <c r="B899" t="s">
        <v>558</v>
      </c>
      <c r="C899" s="3" t="s">
        <v>559</v>
      </c>
      <c r="D899">
        <v>121500</v>
      </c>
      <c r="E899">
        <v>108161</v>
      </c>
      <c r="F899" s="9">
        <f t="shared" ref="F899:F962" si="59">100*E899/D899</f>
        <v>89.021399176954731</v>
      </c>
      <c r="G899" t="s">
        <v>14</v>
      </c>
      <c r="H899">
        <v>1335</v>
      </c>
      <c r="I899" t="s">
        <v>15</v>
      </c>
      <c r="J899" t="s">
        <v>16</v>
      </c>
      <c r="K899">
        <v>1302238800</v>
      </c>
      <c r="L899">
        <v>1303275600</v>
      </c>
      <c r="M899" t="b">
        <v>0</v>
      </c>
      <c r="N899" t="b">
        <v>0</v>
      </c>
      <c r="O899" t="s">
        <v>53</v>
      </c>
      <c r="P899">
        <f t="shared" si="56"/>
        <v>81.02</v>
      </c>
      <c r="Q899" t="s">
        <v>2041</v>
      </c>
      <c r="R899" t="s">
        <v>2044</v>
      </c>
      <c r="S899" s="6">
        <f t="shared" si="57"/>
        <v>40641.208333333336</v>
      </c>
      <c r="T899" s="6">
        <f t="shared" si="58"/>
        <v>40653.208333333336</v>
      </c>
    </row>
    <row r="900" spans="1:20" x14ac:dyDescent="0.35">
      <c r="A900">
        <v>12</v>
      </c>
      <c r="B900" t="s">
        <v>56</v>
      </c>
      <c r="C900" s="3" t="s">
        <v>57</v>
      </c>
      <c r="D900">
        <v>6300</v>
      </c>
      <c r="E900">
        <v>5629</v>
      </c>
      <c r="F900" s="9">
        <f t="shared" si="59"/>
        <v>89.349206349206355</v>
      </c>
      <c r="G900" t="s">
        <v>14</v>
      </c>
      <c r="H900">
        <v>55</v>
      </c>
      <c r="I900" t="s">
        <v>21</v>
      </c>
      <c r="J900" t="s">
        <v>22</v>
      </c>
      <c r="K900">
        <v>1571720400</v>
      </c>
      <c r="L900">
        <v>1572411600</v>
      </c>
      <c r="M900" t="b">
        <v>0</v>
      </c>
      <c r="N900" t="b">
        <v>0</v>
      </c>
      <c r="O900" t="s">
        <v>53</v>
      </c>
      <c r="P900">
        <f t="shared" si="56"/>
        <v>102.35</v>
      </c>
      <c r="Q900" t="s">
        <v>2041</v>
      </c>
      <c r="R900" t="s">
        <v>2044</v>
      </c>
      <c r="S900" s="6">
        <f t="shared" si="57"/>
        <v>43760.208333333328</v>
      </c>
      <c r="T900" s="6">
        <f t="shared" si="58"/>
        <v>43768.208333333328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9">
        <f t="shared" si="59"/>
        <v>407.09677419354841</v>
      </c>
      <c r="G901" t="s">
        <v>20</v>
      </c>
      <c r="H901">
        <v>123</v>
      </c>
      <c r="I901" t="s">
        <v>98</v>
      </c>
      <c r="J901" t="s">
        <v>99</v>
      </c>
      <c r="K901">
        <v>1381122000</v>
      </c>
      <c r="L901">
        <v>1382677200</v>
      </c>
      <c r="M901" t="b">
        <v>0</v>
      </c>
      <c r="N901" t="b">
        <v>0</v>
      </c>
      <c r="O901" t="s">
        <v>159</v>
      </c>
      <c r="P901">
        <f t="shared" si="56"/>
        <v>102.6</v>
      </c>
      <c r="Q901" t="s">
        <v>2035</v>
      </c>
      <c r="R901" t="s">
        <v>2058</v>
      </c>
      <c r="S901" s="6">
        <f t="shared" si="57"/>
        <v>41554.208333333336</v>
      </c>
      <c r="T901" s="6">
        <f t="shared" si="58"/>
        <v>41572.208333333336</v>
      </c>
    </row>
    <row r="902" spans="1:20" x14ac:dyDescent="0.35">
      <c r="A902">
        <v>405</v>
      </c>
      <c r="B902" t="s">
        <v>861</v>
      </c>
      <c r="C902" s="3" t="s">
        <v>862</v>
      </c>
      <c r="D902">
        <v>29600</v>
      </c>
      <c r="E902">
        <v>26527</v>
      </c>
      <c r="F902" s="9">
        <f t="shared" si="59"/>
        <v>89.618243243243242</v>
      </c>
      <c r="G902" t="s">
        <v>14</v>
      </c>
      <c r="H902">
        <v>435</v>
      </c>
      <c r="I902" t="s">
        <v>21</v>
      </c>
      <c r="J902" t="s">
        <v>22</v>
      </c>
      <c r="K902">
        <v>1528088400</v>
      </c>
      <c r="L902">
        <v>1532408400</v>
      </c>
      <c r="M902" t="b">
        <v>0</v>
      </c>
      <c r="N902" t="b">
        <v>0</v>
      </c>
      <c r="O902" t="s">
        <v>33</v>
      </c>
      <c r="P902">
        <f t="shared" si="56"/>
        <v>60.98</v>
      </c>
      <c r="Q902" t="s">
        <v>2039</v>
      </c>
      <c r="R902" t="s">
        <v>2040</v>
      </c>
      <c r="S902" s="6">
        <f t="shared" si="57"/>
        <v>43255.208333333328</v>
      </c>
      <c r="T902" s="6">
        <f t="shared" si="58"/>
        <v>43305.208333333328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9">
        <f t="shared" si="59"/>
        <v>156.17857142857142</v>
      </c>
      <c r="G903" t="s">
        <v>20</v>
      </c>
      <c r="H903">
        <v>159</v>
      </c>
      <c r="I903" t="s">
        <v>21</v>
      </c>
      <c r="J903" t="s">
        <v>22</v>
      </c>
      <c r="K903">
        <v>1531803600</v>
      </c>
      <c r="L903">
        <v>1534654800</v>
      </c>
      <c r="M903" t="b">
        <v>0</v>
      </c>
      <c r="N903" t="b">
        <v>1</v>
      </c>
      <c r="O903" t="s">
        <v>23</v>
      </c>
      <c r="P903">
        <f t="shared" si="56"/>
        <v>55.01</v>
      </c>
      <c r="Q903" t="s">
        <v>2035</v>
      </c>
      <c r="R903" t="s">
        <v>2036</v>
      </c>
      <c r="S903" s="6">
        <f t="shared" si="57"/>
        <v>43298.208333333328</v>
      </c>
      <c r="T903" s="6">
        <f t="shared" si="58"/>
        <v>43331.208333333328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9">
        <f t="shared" si="59"/>
        <v>252.42857142857142</v>
      </c>
      <c r="G904" t="s">
        <v>20</v>
      </c>
      <c r="H904">
        <v>110</v>
      </c>
      <c r="I904" t="s">
        <v>21</v>
      </c>
      <c r="J904" t="s">
        <v>22</v>
      </c>
      <c r="K904">
        <v>1454133600</v>
      </c>
      <c r="L904">
        <v>1457762400</v>
      </c>
      <c r="M904" t="b">
        <v>0</v>
      </c>
      <c r="N904" t="b">
        <v>0</v>
      </c>
      <c r="O904" t="s">
        <v>28</v>
      </c>
      <c r="P904">
        <f t="shared" si="56"/>
        <v>32.130000000000003</v>
      </c>
      <c r="Q904" t="s">
        <v>2037</v>
      </c>
      <c r="R904" t="s">
        <v>2038</v>
      </c>
      <c r="S904" s="6">
        <f t="shared" si="57"/>
        <v>42399.25</v>
      </c>
      <c r="T904" s="6">
        <f t="shared" si="58"/>
        <v>42441.25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9">
        <f t="shared" si="59"/>
        <v>1.7292682926829268</v>
      </c>
      <c r="G905" t="s">
        <v>47</v>
      </c>
      <c r="H905">
        <v>14</v>
      </c>
      <c r="I905" t="s">
        <v>21</v>
      </c>
      <c r="J905" t="s">
        <v>22</v>
      </c>
      <c r="K905">
        <v>1336194000</v>
      </c>
      <c r="L905">
        <v>1337490000</v>
      </c>
      <c r="M905" t="b">
        <v>0</v>
      </c>
      <c r="N905" t="b">
        <v>1</v>
      </c>
      <c r="O905" t="s">
        <v>68</v>
      </c>
      <c r="P905">
        <f t="shared" si="56"/>
        <v>50.64</v>
      </c>
      <c r="Q905" t="s">
        <v>2047</v>
      </c>
      <c r="R905" t="s">
        <v>2048</v>
      </c>
      <c r="S905" s="6">
        <f t="shared" si="57"/>
        <v>41034.208333333336</v>
      </c>
      <c r="T905" s="6">
        <f t="shared" si="58"/>
        <v>41049.208333333336</v>
      </c>
    </row>
    <row r="906" spans="1:20" x14ac:dyDescent="0.35">
      <c r="A906">
        <v>134</v>
      </c>
      <c r="B906" t="s">
        <v>320</v>
      </c>
      <c r="C906" s="3" t="s">
        <v>321</v>
      </c>
      <c r="D906">
        <v>99500</v>
      </c>
      <c r="E906">
        <v>89288</v>
      </c>
      <c r="F906" s="9">
        <f t="shared" si="59"/>
        <v>89.73668341708543</v>
      </c>
      <c r="G906" t="s">
        <v>14</v>
      </c>
      <c r="H906">
        <v>940</v>
      </c>
      <c r="I906" t="s">
        <v>98</v>
      </c>
      <c r="J906" t="s">
        <v>99</v>
      </c>
      <c r="K906">
        <v>1308459600</v>
      </c>
      <c r="L906">
        <v>1312693200</v>
      </c>
      <c r="M906" t="b">
        <v>0</v>
      </c>
      <c r="N906" t="b">
        <v>1</v>
      </c>
      <c r="O906" t="s">
        <v>42</v>
      </c>
      <c r="P906">
        <f t="shared" si="56"/>
        <v>94.99</v>
      </c>
      <c r="Q906" t="s">
        <v>2041</v>
      </c>
      <c r="R906" t="s">
        <v>2042</v>
      </c>
      <c r="S906" s="6">
        <f t="shared" si="57"/>
        <v>40713.208333333336</v>
      </c>
      <c r="T906" s="6">
        <f t="shared" si="58"/>
        <v>40762.208333333336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9">
        <f t="shared" si="59"/>
        <v>163.98734177215189</v>
      </c>
      <c r="G907" t="s">
        <v>20</v>
      </c>
      <c r="H907">
        <v>236</v>
      </c>
      <c r="I907" t="s">
        <v>21</v>
      </c>
      <c r="J907" t="s">
        <v>22</v>
      </c>
      <c r="K907">
        <v>1379566800</v>
      </c>
      <c r="L907">
        <v>1379826000</v>
      </c>
      <c r="M907" t="b">
        <v>0</v>
      </c>
      <c r="N907" t="b">
        <v>0</v>
      </c>
      <c r="O907" t="s">
        <v>33</v>
      </c>
      <c r="P907">
        <f t="shared" si="56"/>
        <v>54.89</v>
      </c>
      <c r="Q907" t="s">
        <v>2039</v>
      </c>
      <c r="R907" t="s">
        <v>2040</v>
      </c>
      <c r="S907" s="6">
        <f t="shared" si="57"/>
        <v>41536.208333333336</v>
      </c>
      <c r="T907" s="6">
        <f t="shared" si="58"/>
        <v>41539.208333333336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9">
        <f t="shared" si="59"/>
        <v>162.98181818181817</v>
      </c>
      <c r="G908" t="s">
        <v>20</v>
      </c>
      <c r="H908">
        <v>191</v>
      </c>
      <c r="I908" t="s">
        <v>21</v>
      </c>
      <c r="J908" t="s">
        <v>22</v>
      </c>
      <c r="K908">
        <v>1494651600</v>
      </c>
      <c r="L908">
        <v>1497762000</v>
      </c>
      <c r="M908" t="b">
        <v>1</v>
      </c>
      <c r="N908" t="b">
        <v>1</v>
      </c>
      <c r="O908" t="s">
        <v>42</v>
      </c>
      <c r="P908">
        <f t="shared" si="56"/>
        <v>46.93</v>
      </c>
      <c r="Q908" t="s">
        <v>2041</v>
      </c>
      <c r="R908" t="s">
        <v>2042</v>
      </c>
      <c r="S908" s="6">
        <f t="shared" si="57"/>
        <v>42868.208333333328</v>
      </c>
      <c r="T908" s="6">
        <f t="shared" si="58"/>
        <v>42904.208333333328</v>
      </c>
    </row>
    <row r="909" spans="1:20" x14ac:dyDescent="0.35">
      <c r="A909">
        <v>835</v>
      </c>
      <c r="B909" t="s">
        <v>1703</v>
      </c>
      <c r="C909" s="3" t="s">
        <v>1704</v>
      </c>
      <c r="D909">
        <v>86200</v>
      </c>
      <c r="E909">
        <v>77355</v>
      </c>
      <c r="F909" s="9">
        <f t="shared" si="59"/>
        <v>89.738979118329468</v>
      </c>
      <c r="G909" t="s">
        <v>14</v>
      </c>
      <c r="H909">
        <v>1758</v>
      </c>
      <c r="I909" t="s">
        <v>21</v>
      </c>
      <c r="J909" t="s">
        <v>22</v>
      </c>
      <c r="K909">
        <v>1425103200</v>
      </c>
      <c r="L909">
        <v>1425621600</v>
      </c>
      <c r="M909" t="b">
        <v>0</v>
      </c>
      <c r="N909" t="b">
        <v>0</v>
      </c>
      <c r="O909" t="s">
        <v>28</v>
      </c>
      <c r="P909">
        <f t="shared" si="56"/>
        <v>44</v>
      </c>
      <c r="Q909" t="s">
        <v>2037</v>
      </c>
      <c r="R909" t="s">
        <v>2038</v>
      </c>
      <c r="S909" s="6">
        <f t="shared" si="57"/>
        <v>42063.25</v>
      </c>
      <c r="T909" s="6">
        <f t="shared" si="58"/>
        <v>42069.25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9">
        <f t="shared" si="59"/>
        <v>319.24083769633506</v>
      </c>
      <c r="G910" t="s">
        <v>20</v>
      </c>
      <c r="H910">
        <v>3934</v>
      </c>
      <c r="I910" t="s">
        <v>21</v>
      </c>
      <c r="J910" t="s">
        <v>22</v>
      </c>
      <c r="K910">
        <v>1335934800</v>
      </c>
      <c r="L910">
        <v>1336885200</v>
      </c>
      <c r="M910" t="b">
        <v>0</v>
      </c>
      <c r="N910" t="b">
        <v>0</v>
      </c>
      <c r="O910" t="s">
        <v>89</v>
      </c>
      <c r="P910">
        <f t="shared" si="56"/>
        <v>31</v>
      </c>
      <c r="Q910" t="s">
        <v>2050</v>
      </c>
      <c r="R910" t="s">
        <v>2051</v>
      </c>
      <c r="S910" s="6">
        <f t="shared" si="57"/>
        <v>41031.208333333336</v>
      </c>
      <c r="T910" s="6">
        <f t="shared" si="58"/>
        <v>41042.208333333336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9">
        <f t="shared" si="59"/>
        <v>478.94444444444446</v>
      </c>
      <c r="G911" t="s">
        <v>20</v>
      </c>
      <c r="H911">
        <v>80</v>
      </c>
      <c r="I911" t="s">
        <v>15</v>
      </c>
      <c r="J911" t="s">
        <v>16</v>
      </c>
      <c r="K911">
        <v>1528088400</v>
      </c>
      <c r="L911">
        <v>1530421200</v>
      </c>
      <c r="M911" t="b">
        <v>0</v>
      </c>
      <c r="N911" t="b">
        <v>1</v>
      </c>
      <c r="O911" t="s">
        <v>33</v>
      </c>
      <c r="P911">
        <f t="shared" si="56"/>
        <v>107.76</v>
      </c>
      <c r="Q911" t="s">
        <v>2039</v>
      </c>
      <c r="R911" t="s">
        <v>2040</v>
      </c>
      <c r="S911" s="6">
        <f t="shared" si="57"/>
        <v>43255.208333333328</v>
      </c>
      <c r="T911" s="6">
        <f t="shared" si="58"/>
        <v>43282.208333333328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9">
        <f t="shared" si="59"/>
        <v>19.556634304207119</v>
      </c>
      <c r="G912" t="s">
        <v>74</v>
      </c>
      <c r="H912">
        <v>296</v>
      </c>
      <c r="I912" t="s">
        <v>21</v>
      </c>
      <c r="J912" t="s">
        <v>22</v>
      </c>
      <c r="K912">
        <v>1421906400</v>
      </c>
      <c r="L912">
        <v>1421992800</v>
      </c>
      <c r="M912" t="b">
        <v>0</v>
      </c>
      <c r="N912" t="b">
        <v>0</v>
      </c>
      <c r="O912" t="s">
        <v>33</v>
      </c>
      <c r="P912">
        <f t="shared" si="56"/>
        <v>102.08</v>
      </c>
      <c r="Q912" t="s">
        <v>2039</v>
      </c>
      <c r="R912" t="s">
        <v>2040</v>
      </c>
      <c r="S912" s="6">
        <f t="shared" si="57"/>
        <v>42026.25</v>
      </c>
      <c r="T912" s="6">
        <f t="shared" si="58"/>
        <v>42027.25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9">
        <f t="shared" si="59"/>
        <v>198.94827586206895</v>
      </c>
      <c r="G913" t="s">
        <v>20</v>
      </c>
      <c r="H913">
        <v>462</v>
      </c>
      <c r="I913" t="s">
        <v>21</v>
      </c>
      <c r="J913" t="s">
        <v>22</v>
      </c>
      <c r="K913">
        <v>1568005200</v>
      </c>
      <c r="L913">
        <v>1568178000</v>
      </c>
      <c r="M913" t="b">
        <v>1</v>
      </c>
      <c r="N913" t="b">
        <v>0</v>
      </c>
      <c r="O913" t="s">
        <v>28</v>
      </c>
      <c r="P913">
        <f t="shared" si="56"/>
        <v>24.98</v>
      </c>
      <c r="Q913" t="s">
        <v>2037</v>
      </c>
      <c r="R913" t="s">
        <v>2038</v>
      </c>
      <c r="S913" s="6">
        <f t="shared" si="57"/>
        <v>43717.208333333328</v>
      </c>
      <c r="T913" s="6">
        <f t="shared" si="58"/>
        <v>43719.208333333328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9">
        <f t="shared" si="59"/>
        <v>795</v>
      </c>
      <c r="G914" t="s">
        <v>20</v>
      </c>
      <c r="H914">
        <v>179</v>
      </c>
      <c r="I914" t="s">
        <v>21</v>
      </c>
      <c r="J914" t="s">
        <v>22</v>
      </c>
      <c r="K914">
        <v>1346821200</v>
      </c>
      <c r="L914">
        <v>1347944400</v>
      </c>
      <c r="M914" t="b">
        <v>1</v>
      </c>
      <c r="N914" t="b">
        <v>0</v>
      </c>
      <c r="O914" t="s">
        <v>53</v>
      </c>
      <c r="P914">
        <f t="shared" si="56"/>
        <v>79.94</v>
      </c>
      <c r="Q914" t="s">
        <v>2041</v>
      </c>
      <c r="R914" t="s">
        <v>2044</v>
      </c>
      <c r="S914" s="6">
        <f t="shared" si="57"/>
        <v>41157.208333333336</v>
      </c>
      <c r="T914" s="6">
        <f t="shared" si="58"/>
        <v>41170.208333333336</v>
      </c>
    </row>
    <row r="915" spans="1:20" ht="31" x14ac:dyDescent="0.35">
      <c r="A915">
        <v>54</v>
      </c>
      <c r="B915" t="s">
        <v>155</v>
      </c>
      <c r="C915" s="3" t="s">
        <v>156</v>
      </c>
      <c r="D915">
        <v>6000</v>
      </c>
      <c r="E915">
        <v>5392</v>
      </c>
      <c r="F915" s="9">
        <f t="shared" si="59"/>
        <v>89.86666666666666</v>
      </c>
      <c r="G915" t="s">
        <v>14</v>
      </c>
      <c r="H915">
        <v>120</v>
      </c>
      <c r="I915" t="s">
        <v>21</v>
      </c>
      <c r="J915" t="s">
        <v>22</v>
      </c>
      <c r="K915">
        <v>1520748000</v>
      </c>
      <c r="L915">
        <v>1521262800</v>
      </c>
      <c r="M915" t="b">
        <v>0</v>
      </c>
      <c r="N915" t="b">
        <v>0</v>
      </c>
      <c r="O915" t="s">
        <v>65</v>
      </c>
      <c r="P915">
        <f t="shared" si="56"/>
        <v>44.93</v>
      </c>
      <c r="Q915" t="s">
        <v>2037</v>
      </c>
      <c r="R915" t="s">
        <v>2046</v>
      </c>
      <c r="S915" s="6">
        <f t="shared" si="57"/>
        <v>43170.25</v>
      </c>
      <c r="T915" s="6">
        <f t="shared" si="58"/>
        <v>43176.208333333328</v>
      </c>
    </row>
    <row r="916" spans="1:20" x14ac:dyDescent="0.35">
      <c r="A916">
        <v>870</v>
      </c>
      <c r="B916" t="s">
        <v>1772</v>
      </c>
      <c r="C916" s="3" t="s">
        <v>1773</v>
      </c>
      <c r="D916">
        <v>7700</v>
      </c>
      <c r="E916">
        <v>6920</v>
      </c>
      <c r="F916" s="9">
        <f t="shared" si="59"/>
        <v>89.870129870129873</v>
      </c>
      <c r="G916" t="s">
        <v>14</v>
      </c>
      <c r="H916">
        <v>121</v>
      </c>
      <c r="I916" t="s">
        <v>21</v>
      </c>
      <c r="J916" t="s">
        <v>22</v>
      </c>
      <c r="K916">
        <v>1440392400</v>
      </c>
      <c r="L916">
        <v>1442552400</v>
      </c>
      <c r="M916" t="b">
        <v>0</v>
      </c>
      <c r="N916" t="b">
        <v>0</v>
      </c>
      <c r="O916" t="s">
        <v>33</v>
      </c>
      <c r="P916">
        <f t="shared" si="56"/>
        <v>57.19</v>
      </c>
      <c r="Q916" t="s">
        <v>2039</v>
      </c>
      <c r="R916" t="s">
        <v>2040</v>
      </c>
      <c r="S916" s="6">
        <f t="shared" si="57"/>
        <v>42240.208333333328</v>
      </c>
      <c r="T916" s="6">
        <f t="shared" si="58"/>
        <v>42265.208333333328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9">
        <f t="shared" si="59"/>
        <v>155.62827640984909</v>
      </c>
      <c r="G917" t="s">
        <v>20</v>
      </c>
      <c r="H917">
        <v>1866</v>
      </c>
      <c r="I917" t="s">
        <v>40</v>
      </c>
      <c r="J917" t="s">
        <v>41</v>
      </c>
      <c r="K917">
        <v>1503982800</v>
      </c>
      <c r="L917">
        <v>1504760400</v>
      </c>
      <c r="M917" t="b">
        <v>0</v>
      </c>
      <c r="N917" t="b">
        <v>0</v>
      </c>
      <c r="O917" t="s">
        <v>269</v>
      </c>
      <c r="P917">
        <f t="shared" si="56"/>
        <v>105</v>
      </c>
      <c r="Q917" t="s">
        <v>2041</v>
      </c>
      <c r="R917" t="s">
        <v>2060</v>
      </c>
      <c r="S917" s="6">
        <f t="shared" si="57"/>
        <v>42976.208333333328</v>
      </c>
      <c r="T917" s="6">
        <f t="shared" si="58"/>
        <v>42985.208333333328</v>
      </c>
    </row>
    <row r="918" spans="1:20" x14ac:dyDescent="0.35">
      <c r="A918">
        <v>459</v>
      </c>
      <c r="B918" t="s">
        <v>966</v>
      </c>
      <c r="C918" s="3" t="s">
        <v>967</v>
      </c>
      <c r="D918">
        <v>6300</v>
      </c>
      <c r="E918">
        <v>5674</v>
      </c>
      <c r="F918" s="9">
        <f t="shared" si="59"/>
        <v>90.063492063492063</v>
      </c>
      <c r="G918" t="s">
        <v>14</v>
      </c>
      <c r="H918">
        <v>105</v>
      </c>
      <c r="I918" t="s">
        <v>21</v>
      </c>
      <c r="J918" t="s">
        <v>22</v>
      </c>
      <c r="K918">
        <v>1419746400</v>
      </c>
      <c r="L918">
        <v>1421906400</v>
      </c>
      <c r="M918" t="b">
        <v>0</v>
      </c>
      <c r="N918" t="b">
        <v>0</v>
      </c>
      <c r="O918" t="s">
        <v>42</v>
      </c>
      <c r="P918">
        <f t="shared" si="56"/>
        <v>54.04</v>
      </c>
      <c r="Q918" t="s">
        <v>2041</v>
      </c>
      <c r="R918" t="s">
        <v>2042</v>
      </c>
      <c r="S918" s="6">
        <f t="shared" si="57"/>
        <v>42001.25</v>
      </c>
      <c r="T918" s="6">
        <f t="shared" si="58"/>
        <v>42026.25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9">
        <f t="shared" si="59"/>
        <v>58.25</v>
      </c>
      <c r="G919" t="s">
        <v>47</v>
      </c>
      <c r="H919">
        <v>27</v>
      </c>
      <c r="I919" t="s">
        <v>40</v>
      </c>
      <c r="J919" t="s">
        <v>41</v>
      </c>
      <c r="K919">
        <v>1309237200</v>
      </c>
      <c r="L919">
        <v>1311310800</v>
      </c>
      <c r="M919" t="b">
        <v>0</v>
      </c>
      <c r="N919" t="b">
        <v>1</v>
      </c>
      <c r="O919" t="s">
        <v>100</v>
      </c>
      <c r="P919">
        <f t="shared" si="56"/>
        <v>77.67</v>
      </c>
      <c r="Q919" t="s">
        <v>2041</v>
      </c>
      <c r="R919" t="s">
        <v>2052</v>
      </c>
      <c r="S919" s="6">
        <f t="shared" si="57"/>
        <v>40722.208333333336</v>
      </c>
      <c r="T919" s="6">
        <f t="shared" si="58"/>
        <v>40746.208333333336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9">
        <f t="shared" si="59"/>
        <v>237.39473684210526</v>
      </c>
      <c r="G920" t="s">
        <v>20</v>
      </c>
      <c r="H920">
        <v>156</v>
      </c>
      <c r="I920" t="s">
        <v>98</v>
      </c>
      <c r="J920" t="s">
        <v>99</v>
      </c>
      <c r="K920">
        <v>1343365200</v>
      </c>
      <c r="L920">
        <v>1344315600</v>
      </c>
      <c r="M920" t="b">
        <v>0</v>
      </c>
      <c r="N920" t="b">
        <v>0</v>
      </c>
      <c r="O920" t="s">
        <v>133</v>
      </c>
      <c r="P920">
        <f t="shared" si="56"/>
        <v>57.83</v>
      </c>
      <c r="Q920" t="s">
        <v>2047</v>
      </c>
      <c r="R920" t="s">
        <v>2056</v>
      </c>
      <c r="S920" s="6">
        <f t="shared" si="57"/>
        <v>41117.208333333336</v>
      </c>
      <c r="T920" s="6">
        <f t="shared" si="58"/>
        <v>41128.208333333336</v>
      </c>
    </row>
    <row r="921" spans="1:20" x14ac:dyDescent="0.35">
      <c r="A921">
        <v>692</v>
      </c>
      <c r="B921" t="s">
        <v>1423</v>
      </c>
      <c r="C921" s="3" t="s">
        <v>1424</v>
      </c>
      <c r="D921">
        <v>6000</v>
      </c>
      <c r="E921">
        <v>5438</v>
      </c>
      <c r="F921" s="9">
        <f t="shared" si="59"/>
        <v>90.63333333333334</v>
      </c>
      <c r="G921" t="s">
        <v>14</v>
      </c>
      <c r="H921">
        <v>77</v>
      </c>
      <c r="I921" t="s">
        <v>40</v>
      </c>
      <c r="J921" t="s">
        <v>41</v>
      </c>
      <c r="K921">
        <v>1562648400</v>
      </c>
      <c r="L921">
        <v>1564203600</v>
      </c>
      <c r="M921" t="b">
        <v>0</v>
      </c>
      <c r="N921" t="b">
        <v>0</v>
      </c>
      <c r="O921" t="s">
        <v>23</v>
      </c>
      <c r="P921">
        <f t="shared" si="56"/>
        <v>70.62</v>
      </c>
      <c r="Q921" t="s">
        <v>2035</v>
      </c>
      <c r="R921" t="s">
        <v>2036</v>
      </c>
      <c r="S921" s="6">
        <f t="shared" si="57"/>
        <v>43655.208333333328</v>
      </c>
      <c r="T921" s="6">
        <f t="shared" si="58"/>
        <v>43673.208333333328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9">
        <f t="shared" si="59"/>
        <v>182.56603773584905</v>
      </c>
      <c r="G922" t="s">
        <v>20</v>
      </c>
      <c r="H922">
        <v>255</v>
      </c>
      <c r="I922" t="s">
        <v>21</v>
      </c>
      <c r="J922" t="s">
        <v>22</v>
      </c>
      <c r="K922">
        <v>1549519200</v>
      </c>
      <c r="L922">
        <v>1551247200</v>
      </c>
      <c r="M922" t="b">
        <v>1</v>
      </c>
      <c r="N922" t="b">
        <v>0</v>
      </c>
      <c r="O922" t="s">
        <v>71</v>
      </c>
      <c r="P922">
        <f t="shared" si="56"/>
        <v>37.950000000000003</v>
      </c>
      <c r="Q922" t="s">
        <v>2041</v>
      </c>
      <c r="R922" t="s">
        <v>2049</v>
      </c>
      <c r="S922" s="6">
        <f t="shared" si="57"/>
        <v>43503.25</v>
      </c>
      <c r="T922" s="6">
        <f t="shared" si="58"/>
        <v>43523.25</v>
      </c>
    </row>
    <row r="923" spans="1:20" ht="31" x14ac:dyDescent="0.35">
      <c r="A923">
        <v>325</v>
      </c>
      <c r="B923" t="s">
        <v>702</v>
      </c>
      <c r="C923" s="3" t="s">
        <v>703</v>
      </c>
      <c r="D923">
        <v>6500</v>
      </c>
      <c r="E923">
        <v>5897</v>
      </c>
      <c r="F923" s="9">
        <f t="shared" si="59"/>
        <v>90.723076923076917</v>
      </c>
      <c r="G923" t="s">
        <v>14</v>
      </c>
      <c r="H923">
        <v>73</v>
      </c>
      <c r="I923" t="s">
        <v>21</v>
      </c>
      <c r="J923" t="s">
        <v>22</v>
      </c>
      <c r="K923">
        <v>1529125200</v>
      </c>
      <c r="L923">
        <v>1531112400</v>
      </c>
      <c r="M923" t="b">
        <v>0</v>
      </c>
      <c r="N923" t="b">
        <v>1</v>
      </c>
      <c r="O923" t="s">
        <v>33</v>
      </c>
      <c r="P923">
        <f t="shared" si="56"/>
        <v>80.78</v>
      </c>
      <c r="Q923" t="s">
        <v>2039</v>
      </c>
      <c r="R923" t="s">
        <v>2040</v>
      </c>
      <c r="S923" s="6">
        <f t="shared" si="57"/>
        <v>43267.208333333328</v>
      </c>
      <c r="T923" s="6">
        <f t="shared" si="58"/>
        <v>43290.208333333328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9">
        <f t="shared" si="59"/>
        <v>175.95330739299609</v>
      </c>
      <c r="G924" t="s">
        <v>20</v>
      </c>
      <c r="H924">
        <v>2261</v>
      </c>
      <c r="I924" t="s">
        <v>21</v>
      </c>
      <c r="J924" t="s">
        <v>22</v>
      </c>
      <c r="K924">
        <v>1544335200</v>
      </c>
      <c r="L924">
        <v>1545112800</v>
      </c>
      <c r="M924" t="b">
        <v>0</v>
      </c>
      <c r="N924" t="b">
        <v>1</v>
      </c>
      <c r="O924" t="s">
        <v>319</v>
      </c>
      <c r="P924">
        <f t="shared" si="56"/>
        <v>40</v>
      </c>
      <c r="Q924" t="s">
        <v>2035</v>
      </c>
      <c r="R924" t="s">
        <v>2062</v>
      </c>
      <c r="S924" s="6">
        <f t="shared" si="57"/>
        <v>43443.25</v>
      </c>
      <c r="T924" s="6">
        <f t="shared" si="58"/>
        <v>43452.25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9">
        <f t="shared" si="59"/>
        <v>237.88235294117646</v>
      </c>
      <c r="G925" t="s">
        <v>20</v>
      </c>
      <c r="H925">
        <v>40</v>
      </c>
      <c r="I925" t="s">
        <v>21</v>
      </c>
      <c r="J925" t="s">
        <v>22</v>
      </c>
      <c r="K925">
        <v>1279083600</v>
      </c>
      <c r="L925">
        <v>1279170000</v>
      </c>
      <c r="M925" t="b">
        <v>0</v>
      </c>
      <c r="N925" t="b">
        <v>0</v>
      </c>
      <c r="O925" t="s">
        <v>33</v>
      </c>
      <c r="P925">
        <f t="shared" si="56"/>
        <v>101.1</v>
      </c>
      <c r="Q925" t="s">
        <v>2039</v>
      </c>
      <c r="R925" t="s">
        <v>2040</v>
      </c>
      <c r="S925" s="6">
        <f t="shared" si="57"/>
        <v>40373.208333333336</v>
      </c>
      <c r="T925" s="6">
        <f t="shared" si="58"/>
        <v>40374.208333333336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9">
        <f t="shared" si="59"/>
        <v>488.05076142131981</v>
      </c>
      <c r="G926" t="s">
        <v>20</v>
      </c>
      <c r="H926">
        <v>2289</v>
      </c>
      <c r="I926" t="s">
        <v>107</v>
      </c>
      <c r="J926" t="s">
        <v>108</v>
      </c>
      <c r="K926">
        <v>1572498000</v>
      </c>
      <c r="L926">
        <v>1573452000</v>
      </c>
      <c r="M926" t="b">
        <v>0</v>
      </c>
      <c r="N926" t="b">
        <v>0</v>
      </c>
      <c r="O926" t="s">
        <v>33</v>
      </c>
      <c r="P926">
        <f t="shared" si="56"/>
        <v>84.01</v>
      </c>
      <c r="Q926" t="s">
        <v>2039</v>
      </c>
      <c r="R926" t="s">
        <v>2040</v>
      </c>
      <c r="S926" s="6">
        <f t="shared" si="57"/>
        <v>43769.208333333328</v>
      </c>
      <c r="T926" s="6">
        <f t="shared" si="58"/>
        <v>43780.25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9">
        <f t="shared" si="59"/>
        <v>224.06666666666666</v>
      </c>
      <c r="G927" t="s">
        <v>20</v>
      </c>
      <c r="H927">
        <v>65</v>
      </c>
      <c r="I927" t="s">
        <v>21</v>
      </c>
      <c r="J927" t="s">
        <v>22</v>
      </c>
      <c r="K927">
        <v>1506056400</v>
      </c>
      <c r="L927">
        <v>1507093200</v>
      </c>
      <c r="M927" t="b">
        <v>0</v>
      </c>
      <c r="N927" t="b">
        <v>0</v>
      </c>
      <c r="O927" t="s">
        <v>33</v>
      </c>
      <c r="P927">
        <f t="shared" si="56"/>
        <v>103.42</v>
      </c>
      <c r="Q927" t="s">
        <v>2039</v>
      </c>
      <c r="R927" t="s">
        <v>2040</v>
      </c>
      <c r="S927" s="6">
        <f t="shared" si="57"/>
        <v>43000.208333333328</v>
      </c>
      <c r="T927" s="6">
        <f t="shared" si="58"/>
        <v>43012.208333333328</v>
      </c>
    </row>
    <row r="928" spans="1:20" x14ac:dyDescent="0.35">
      <c r="A928">
        <v>281</v>
      </c>
      <c r="B928" t="s">
        <v>614</v>
      </c>
      <c r="C928" s="3" t="s">
        <v>615</v>
      </c>
      <c r="D928">
        <v>164500</v>
      </c>
      <c r="E928">
        <v>150552</v>
      </c>
      <c r="F928" s="9">
        <f t="shared" si="59"/>
        <v>91.520972644376897</v>
      </c>
      <c r="G928" t="s">
        <v>14</v>
      </c>
      <c r="H928">
        <v>2062</v>
      </c>
      <c r="I928" t="s">
        <v>21</v>
      </c>
      <c r="J928" t="s">
        <v>22</v>
      </c>
      <c r="K928">
        <v>1331445600</v>
      </c>
      <c r="L928">
        <v>1333256400</v>
      </c>
      <c r="M928" t="b">
        <v>0</v>
      </c>
      <c r="N928" t="b">
        <v>1</v>
      </c>
      <c r="O928" t="s">
        <v>33</v>
      </c>
      <c r="P928">
        <f t="shared" si="56"/>
        <v>73.010000000000005</v>
      </c>
      <c r="Q928" t="s">
        <v>2039</v>
      </c>
      <c r="R928" t="s">
        <v>2040</v>
      </c>
      <c r="S928" s="6">
        <f t="shared" si="57"/>
        <v>40979.25</v>
      </c>
      <c r="T928" s="6">
        <f t="shared" si="58"/>
        <v>41000.208333333336</v>
      </c>
    </row>
    <row r="929" spans="1:20" ht="31" x14ac:dyDescent="0.35">
      <c r="A929">
        <v>530</v>
      </c>
      <c r="B929" t="s">
        <v>1105</v>
      </c>
      <c r="C929" s="3" t="s">
        <v>1106</v>
      </c>
      <c r="D929">
        <v>105000</v>
      </c>
      <c r="E929">
        <v>96328</v>
      </c>
      <c r="F929" s="9">
        <f t="shared" si="59"/>
        <v>91.740952380952379</v>
      </c>
      <c r="G929" t="s">
        <v>14</v>
      </c>
      <c r="H929">
        <v>1784</v>
      </c>
      <c r="I929" t="s">
        <v>21</v>
      </c>
      <c r="J929" t="s">
        <v>22</v>
      </c>
      <c r="K929">
        <v>1283230800</v>
      </c>
      <c r="L929">
        <v>1284440400</v>
      </c>
      <c r="M929" t="b">
        <v>0</v>
      </c>
      <c r="N929" t="b">
        <v>1</v>
      </c>
      <c r="O929" t="s">
        <v>119</v>
      </c>
      <c r="P929">
        <f t="shared" si="56"/>
        <v>54</v>
      </c>
      <c r="Q929" t="s">
        <v>2047</v>
      </c>
      <c r="R929" t="s">
        <v>2053</v>
      </c>
      <c r="S929" s="6">
        <f t="shared" si="57"/>
        <v>40421.208333333336</v>
      </c>
      <c r="T929" s="6">
        <f t="shared" si="58"/>
        <v>40435.208333333336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9">
        <f t="shared" si="59"/>
        <v>117.31541218637993</v>
      </c>
      <c r="G930" t="s">
        <v>20</v>
      </c>
      <c r="H930">
        <v>3777</v>
      </c>
      <c r="I930" t="s">
        <v>107</v>
      </c>
      <c r="J930" t="s">
        <v>108</v>
      </c>
      <c r="K930">
        <v>1388296800</v>
      </c>
      <c r="L930">
        <v>1389074400</v>
      </c>
      <c r="M930" t="b">
        <v>0</v>
      </c>
      <c r="N930" t="b">
        <v>0</v>
      </c>
      <c r="O930" t="s">
        <v>28</v>
      </c>
      <c r="P930">
        <f t="shared" si="56"/>
        <v>52</v>
      </c>
      <c r="Q930" t="s">
        <v>2037</v>
      </c>
      <c r="R930" t="s">
        <v>2038</v>
      </c>
      <c r="S930" s="6">
        <f t="shared" si="57"/>
        <v>41637.25</v>
      </c>
      <c r="T930" s="6">
        <f t="shared" si="58"/>
        <v>41646.25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9">
        <f t="shared" si="59"/>
        <v>217.30909090909091</v>
      </c>
      <c r="G931" t="s">
        <v>20</v>
      </c>
      <c r="H931">
        <v>184</v>
      </c>
      <c r="I931" t="s">
        <v>40</v>
      </c>
      <c r="J931" t="s">
        <v>41</v>
      </c>
      <c r="K931">
        <v>1493787600</v>
      </c>
      <c r="L931">
        <v>1494997200</v>
      </c>
      <c r="M931" t="b">
        <v>0</v>
      </c>
      <c r="N931" t="b">
        <v>0</v>
      </c>
      <c r="O931" t="s">
        <v>33</v>
      </c>
      <c r="P931">
        <f t="shared" si="56"/>
        <v>64.959999999999994</v>
      </c>
      <c r="Q931" t="s">
        <v>2039</v>
      </c>
      <c r="R931" t="s">
        <v>2040</v>
      </c>
      <c r="S931" s="6">
        <f t="shared" si="57"/>
        <v>42858.208333333328</v>
      </c>
      <c r="T931" s="6">
        <f t="shared" si="58"/>
        <v>42872.208333333328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9">
        <f t="shared" si="59"/>
        <v>112.28571428571429</v>
      </c>
      <c r="G932" t="s">
        <v>20</v>
      </c>
      <c r="H932">
        <v>85</v>
      </c>
      <c r="I932" t="s">
        <v>21</v>
      </c>
      <c r="J932" t="s">
        <v>22</v>
      </c>
      <c r="K932">
        <v>1424844000</v>
      </c>
      <c r="L932">
        <v>1425448800</v>
      </c>
      <c r="M932" t="b">
        <v>0</v>
      </c>
      <c r="N932" t="b">
        <v>1</v>
      </c>
      <c r="O932" t="s">
        <v>33</v>
      </c>
      <c r="P932">
        <f t="shared" si="56"/>
        <v>46.24</v>
      </c>
      <c r="Q932" t="s">
        <v>2039</v>
      </c>
      <c r="R932" t="s">
        <v>2040</v>
      </c>
      <c r="S932" s="6">
        <f t="shared" si="57"/>
        <v>42060.25</v>
      </c>
      <c r="T932" s="6">
        <f t="shared" si="58"/>
        <v>42067.25</v>
      </c>
    </row>
    <row r="933" spans="1:20" x14ac:dyDescent="0.35">
      <c r="A933">
        <v>51</v>
      </c>
      <c r="B933" t="s">
        <v>149</v>
      </c>
      <c r="C933" s="3" t="s">
        <v>150</v>
      </c>
      <c r="D933">
        <v>158100</v>
      </c>
      <c r="E933">
        <v>145243</v>
      </c>
      <c r="F933" s="9">
        <f t="shared" si="59"/>
        <v>91.867805186590772</v>
      </c>
      <c r="G933" t="s">
        <v>14</v>
      </c>
      <c r="H933">
        <v>1467</v>
      </c>
      <c r="I933" t="s">
        <v>40</v>
      </c>
      <c r="J933" t="s">
        <v>41</v>
      </c>
      <c r="K933">
        <v>1332824400</v>
      </c>
      <c r="L933">
        <v>1334206800</v>
      </c>
      <c r="M933" t="b">
        <v>0</v>
      </c>
      <c r="N933" t="b">
        <v>1</v>
      </c>
      <c r="O933" t="s">
        <v>65</v>
      </c>
      <c r="P933">
        <f t="shared" si="56"/>
        <v>99.01</v>
      </c>
      <c r="Q933" t="s">
        <v>2037</v>
      </c>
      <c r="R933" t="s">
        <v>2046</v>
      </c>
      <c r="S933" s="6">
        <f t="shared" si="57"/>
        <v>40995.208333333336</v>
      </c>
      <c r="T933" s="6">
        <f t="shared" si="58"/>
        <v>41011.208333333336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9">
        <f t="shared" si="59"/>
        <v>212.30434782608697</v>
      </c>
      <c r="G934" t="s">
        <v>20</v>
      </c>
      <c r="H934">
        <v>144</v>
      </c>
      <c r="I934" t="s">
        <v>21</v>
      </c>
      <c r="J934" t="s">
        <v>22</v>
      </c>
      <c r="K934">
        <v>1394514000</v>
      </c>
      <c r="L934">
        <v>1394773200</v>
      </c>
      <c r="M934" t="b">
        <v>0</v>
      </c>
      <c r="N934" t="b">
        <v>0</v>
      </c>
      <c r="O934" t="s">
        <v>23</v>
      </c>
      <c r="P934">
        <f t="shared" si="56"/>
        <v>33.909999999999997</v>
      </c>
      <c r="Q934" t="s">
        <v>2035</v>
      </c>
      <c r="R934" t="s">
        <v>2036</v>
      </c>
      <c r="S934" s="6">
        <f t="shared" si="57"/>
        <v>41709.208333333336</v>
      </c>
      <c r="T934" s="6">
        <f t="shared" si="58"/>
        <v>41712.208333333336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9">
        <f t="shared" si="59"/>
        <v>239.74657534246575</v>
      </c>
      <c r="G935" t="s">
        <v>20</v>
      </c>
      <c r="H935">
        <v>1902</v>
      </c>
      <c r="I935" t="s">
        <v>21</v>
      </c>
      <c r="J935" t="s">
        <v>22</v>
      </c>
      <c r="K935">
        <v>1365397200</v>
      </c>
      <c r="L935">
        <v>1366520400</v>
      </c>
      <c r="M935" t="b">
        <v>0</v>
      </c>
      <c r="N935" t="b">
        <v>0</v>
      </c>
      <c r="O935" t="s">
        <v>33</v>
      </c>
      <c r="P935">
        <f t="shared" si="56"/>
        <v>92.02</v>
      </c>
      <c r="Q935" t="s">
        <v>2039</v>
      </c>
      <c r="R935" t="s">
        <v>2040</v>
      </c>
      <c r="S935" s="6">
        <f t="shared" si="57"/>
        <v>41372.208333333336</v>
      </c>
      <c r="T935" s="6">
        <f t="shared" si="58"/>
        <v>41385.208333333336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9">
        <f t="shared" si="59"/>
        <v>181.93548387096774</v>
      </c>
      <c r="G936" t="s">
        <v>20</v>
      </c>
      <c r="H936">
        <v>105</v>
      </c>
      <c r="I936" t="s">
        <v>21</v>
      </c>
      <c r="J936" t="s">
        <v>22</v>
      </c>
      <c r="K936">
        <v>1456120800</v>
      </c>
      <c r="L936">
        <v>1456639200</v>
      </c>
      <c r="M936" t="b">
        <v>0</v>
      </c>
      <c r="N936" t="b">
        <v>0</v>
      </c>
      <c r="O936" t="s">
        <v>33</v>
      </c>
      <c r="P936">
        <f t="shared" si="56"/>
        <v>107.43</v>
      </c>
      <c r="Q936" t="s">
        <v>2039</v>
      </c>
      <c r="R936" t="s">
        <v>2040</v>
      </c>
      <c r="S936" s="6">
        <f t="shared" si="57"/>
        <v>42422.25</v>
      </c>
      <c r="T936" s="6">
        <f t="shared" si="58"/>
        <v>42428.25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9">
        <f t="shared" si="59"/>
        <v>164.13114754098362</v>
      </c>
      <c r="G937" t="s">
        <v>20</v>
      </c>
      <c r="H937">
        <v>132</v>
      </c>
      <c r="I937" t="s">
        <v>21</v>
      </c>
      <c r="J937" t="s">
        <v>22</v>
      </c>
      <c r="K937">
        <v>1437714000</v>
      </c>
      <c r="L937">
        <v>1438318800</v>
      </c>
      <c r="M937" t="b">
        <v>0</v>
      </c>
      <c r="N937" t="b">
        <v>0</v>
      </c>
      <c r="O937" t="s">
        <v>33</v>
      </c>
      <c r="P937">
        <f t="shared" si="56"/>
        <v>75.849999999999994</v>
      </c>
      <c r="Q937" t="s">
        <v>2039</v>
      </c>
      <c r="R937" t="s">
        <v>2040</v>
      </c>
      <c r="S937" s="6">
        <f t="shared" si="57"/>
        <v>42209.208333333328</v>
      </c>
      <c r="T937" s="6">
        <f t="shared" si="58"/>
        <v>42216.208333333328</v>
      </c>
    </row>
    <row r="938" spans="1:20" x14ac:dyDescent="0.35">
      <c r="A938">
        <v>732</v>
      </c>
      <c r="B938" t="s">
        <v>1502</v>
      </c>
      <c r="C938" s="3" t="s">
        <v>1503</v>
      </c>
      <c r="D938">
        <v>117000</v>
      </c>
      <c r="E938">
        <v>107622</v>
      </c>
      <c r="F938" s="9">
        <f t="shared" si="59"/>
        <v>91.984615384615381</v>
      </c>
      <c r="G938" t="s">
        <v>14</v>
      </c>
      <c r="H938">
        <v>1121</v>
      </c>
      <c r="I938" t="s">
        <v>21</v>
      </c>
      <c r="J938" t="s">
        <v>22</v>
      </c>
      <c r="K938">
        <v>1490158800</v>
      </c>
      <c r="L938">
        <v>1492146000</v>
      </c>
      <c r="M938" t="b">
        <v>0</v>
      </c>
      <c r="N938" t="b">
        <v>1</v>
      </c>
      <c r="O938" t="s">
        <v>23</v>
      </c>
      <c r="P938">
        <f t="shared" si="56"/>
        <v>96.01</v>
      </c>
      <c r="Q938" t="s">
        <v>2035</v>
      </c>
      <c r="R938" t="s">
        <v>2036</v>
      </c>
      <c r="S938" s="6">
        <f t="shared" si="57"/>
        <v>42816.208333333328</v>
      </c>
      <c r="T938" s="6">
        <f t="shared" si="58"/>
        <v>42839.208333333328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9">
        <f t="shared" si="59"/>
        <v>49.64385964912281</v>
      </c>
      <c r="G939" t="s">
        <v>74</v>
      </c>
      <c r="H939">
        <v>976</v>
      </c>
      <c r="I939" t="s">
        <v>21</v>
      </c>
      <c r="J939" t="s">
        <v>22</v>
      </c>
      <c r="K939">
        <v>1448517600</v>
      </c>
      <c r="L939">
        <v>1449295200</v>
      </c>
      <c r="M939" t="b">
        <v>0</v>
      </c>
      <c r="N939" t="b">
        <v>0</v>
      </c>
      <c r="O939" t="s">
        <v>42</v>
      </c>
      <c r="P939">
        <f t="shared" si="56"/>
        <v>86.98</v>
      </c>
      <c r="Q939" t="s">
        <v>2041</v>
      </c>
      <c r="R939" t="s">
        <v>2042</v>
      </c>
      <c r="S939" s="6">
        <f t="shared" si="57"/>
        <v>42334.25</v>
      </c>
      <c r="T939" s="6">
        <f t="shared" si="58"/>
        <v>42343.25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9">
        <f t="shared" si="59"/>
        <v>109.70652173913044</v>
      </c>
      <c r="G940" t="s">
        <v>20</v>
      </c>
      <c r="H940">
        <v>96</v>
      </c>
      <c r="I940" t="s">
        <v>21</v>
      </c>
      <c r="J940" t="s">
        <v>22</v>
      </c>
      <c r="K940">
        <v>1528779600</v>
      </c>
      <c r="L940">
        <v>1531890000</v>
      </c>
      <c r="M940" t="b">
        <v>0</v>
      </c>
      <c r="N940" t="b">
        <v>1</v>
      </c>
      <c r="O940" t="s">
        <v>119</v>
      </c>
      <c r="P940">
        <f t="shared" si="56"/>
        <v>105.14</v>
      </c>
      <c r="Q940" t="s">
        <v>2047</v>
      </c>
      <c r="R940" t="s">
        <v>2053</v>
      </c>
      <c r="S940" s="6">
        <f t="shared" si="57"/>
        <v>43263.208333333328</v>
      </c>
      <c r="T940" s="6">
        <f t="shared" si="58"/>
        <v>43299.208333333328</v>
      </c>
    </row>
    <row r="941" spans="1:20" x14ac:dyDescent="0.35">
      <c r="A941">
        <v>814</v>
      </c>
      <c r="B941" t="s">
        <v>1662</v>
      </c>
      <c r="C941" s="3" t="s">
        <v>1663</v>
      </c>
      <c r="D941">
        <v>3200</v>
      </c>
      <c r="E941">
        <v>2950</v>
      </c>
      <c r="F941" s="9">
        <f t="shared" si="59"/>
        <v>92.1875</v>
      </c>
      <c r="G941" t="s">
        <v>14</v>
      </c>
      <c r="H941">
        <v>36</v>
      </c>
      <c r="I941" t="s">
        <v>36</v>
      </c>
      <c r="J941" t="s">
        <v>37</v>
      </c>
      <c r="K941">
        <v>1464325200</v>
      </c>
      <c r="L941">
        <v>1464498000</v>
      </c>
      <c r="M941" t="b">
        <v>0</v>
      </c>
      <c r="N941" t="b">
        <v>1</v>
      </c>
      <c r="O941" t="s">
        <v>23</v>
      </c>
      <c r="P941">
        <f t="shared" si="56"/>
        <v>81.94</v>
      </c>
      <c r="Q941" t="s">
        <v>2035</v>
      </c>
      <c r="R941" t="s">
        <v>2036</v>
      </c>
      <c r="S941" s="6">
        <f t="shared" si="57"/>
        <v>42517.208333333328</v>
      </c>
      <c r="T941" s="6">
        <f t="shared" si="58"/>
        <v>42519.208333333328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9">
        <f t="shared" si="59"/>
        <v>62.232323232323232</v>
      </c>
      <c r="G942" t="s">
        <v>47</v>
      </c>
      <c r="H942">
        <v>66</v>
      </c>
      <c r="I942" t="s">
        <v>15</v>
      </c>
      <c r="J942" t="s">
        <v>16</v>
      </c>
      <c r="K942">
        <v>1354341600</v>
      </c>
      <c r="L942">
        <v>1356242400</v>
      </c>
      <c r="M942" t="b">
        <v>0</v>
      </c>
      <c r="N942" t="b">
        <v>0</v>
      </c>
      <c r="O942" t="s">
        <v>28</v>
      </c>
      <c r="P942">
        <f t="shared" si="56"/>
        <v>93.35</v>
      </c>
      <c r="Q942" t="s">
        <v>2037</v>
      </c>
      <c r="R942" t="s">
        <v>2038</v>
      </c>
      <c r="S942" s="6">
        <f t="shared" si="57"/>
        <v>41244.25</v>
      </c>
      <c r="T942" s="6">
        <f t="shared" si="58"/>
        <v>41266.25</v>
      </c>
    </row>
    <row r="943" spans="1:20" x14ac:dyDescent="0.35">
      <c r="A943">
        <v>504</v>
      </c>
      <c r="B943" t="s">
        <v>1055</v>
      </c>
      <c r="C943" s="3" t="s">
        <v>1056</v>
      </c>
      <c r="D943">
        <v>7500</v>
      </c>
      <c r="E943">
        <v>6924</v>
      </c>
      <c r="F943" s="9">
        <f t="shared" si="59"/>
        <v>92.32</v>
      </c>
      <c r="G943" t="s">
        <v>14</v>
      </c>
      <c r="H943">
        <v>62</v>
      </c>
      <c r="I943" t="s">
        <v>107</v>
      </c>
      <c r="J943" t="s">
        <v>108</v>
      </c>
      <c r="K943">
        <v>1431925200</v>
      </c>
      <c r="L943">
        <v>1432011600</v>
      </c>
      <c r="M943" t="b">
        <v>0</v>
      </c>
      <c r="N943" t="b">
        <v>0</v>
      </c>
      <c r="O943" t="s">
        <v>23</v>
      </c>
      <c r="P943">
        <f t="shared" si="56"/>
        <v>111.68</v>
      </c>
      <c r="Q943" t="s">
        <v>2035</v>
      </c>
      <c r="R943" t="s">
        <v>2036</v>
      </c>
      <c r="S943" s="6">
        <f t="shared" si="57"/>
        <v>42142.208333333328</v>
      </c>
      <c r="T943" s="6">
        <f t="shared" si="58"/>
        <v>42143.208333333328</v>
      </c>
    </row>
    <row r="944" spans="1:20" ht="31" x14ac:dyDescent="0.35">
      <c r="A944">
        <v>61</v>
      </c>
      <c r="B944" t="s">
        <v>170</v>
      </c>
      <c r="C944" s="3" t="s">
        <v>171</v>
      </c>
      <c r="D944">
        <v>199200</v>
      </c>
      <c r="E944">
        <v>184750</v>
      </c>
      <c r="F944" s="9">
        <f t="shared" si="59"/>
        <v>92.74598393574297</v>
      </c>
      <c r="G944" t="s">
        <v>14</v>
      </c>
      <c r="H944">
        <v>2253</v>
      </c>
      <c r="I944" t="s">
        <v>15</v>
      </c>
      <c r="J944" t="s">
        <v>16</v>
      </c>
      <c r="K944">
        <v>1298268000</v>
      </c>
      <c r="L944">
        <v>1301720400</v>
      </c>
      <c r="M944" t="b">
        <v>0</v>
      </c>
      <c r="N944" t="b">
        <v>0</v>
      </c>
      <c r="O944" t="s">
        <v>33</v>
      </c>
      <c r="P944">
        <f t="shared" si="56"/>
        <v>82</v>
      </c>
      <c r="Q944" t="s">
        <v>2039</v>
      </c>
      <c r="R944" t="s">
        <v>2040</v>
      </c>
      <c r="S944" s="6">
        <f t="shared" si="57"/>
        <v>40595.25</v>
      </c>
      <c r="T944" s="6">
        <f t="shared" si="58"/>
        <v>40635.208333333336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9">
        <f t="shared" si="59"/>
        <v>159.58666666666667</v>
      </c>
      <c r="G945" t="s">
        <v>20</v>
      </c>
      <c r="H945">
        <v>114</v>
      </c>
      <c r="I945" t="s">
        <v>21</v>
      </c>
      <c r="J945" t="s">
        <v>22</v>
      </c>
      <c r="K945">
        <v>1411534800</v>
      </c>
      <c r="L945">
        <v>1414558800</v>
      </c>
      <c r="M945" t="b">
        <v>0</v>
      </c>
      <c r="N945" t="b">
        <v>0</v>
      </c>
      <c r="O945" t="s">
        <v>17</v>
      </c>
      <c r="P945">
        <f t="shared" si="56"/>
        <v>104.99</v>
      </c>
      <c r="Q945" t="s">
        <v>2033</v>
      </c>
      <c r="R945" t="s">
        <v>2034</v>
      </c>
      <c r="S945" s="6">
        <f t="shared" si="57"/>
        <v>41906.208333333336</v>
      </c>
      <c r="T945" s="6">
        <f t="shared" si="58"/>
        <v>41941.208333333336</v>
      </c>
    </row>
    <row r="946" spans="1:20" x14ac:dyDescent="0.35">
      <c r="A946">
        <v>645</v>
      </c>
      <c r="B946" t="s">
        <v>1332</v>
      </c>
      <c r="C946" s="3" t="s">
        <v>1333</v>
      </c>
      <c r="D946">
        <v>192100</v>
      </c>
      <c r="E946">
        <v>178483</v>
      </c>
      <c r="F946" s="9">
        <f t="shared" si="59"/>
        <v>92.911504424778755</v>
      </c>
      <c r="G946" t="s">
        <v>14</v>
      </c>
      <c r="H946">
        <v>4697</v>
      </c>
      <c r="I946" t="s">
        <v>21</v>
      </c>
      <c r="J946" t="s">
        <v>22</v>
      </c>
      <c r="K946">
        <v>1537938000</v>
      </c>
      <c r="L946">
        <v>1539752400</v>
      </c>
      <c r="M946" t="b">
        <v>0</v>
      </c>
      <c r="N946" t="b">
        <v>1</v>
      </c>
      <c r="O946" t="s">
        <v>23</v>
      </c>
      <c r="P946">
        <f t="shared" si="56"/>
        <v>38</v>
      </c>
      <c r="Q946" t="s">
        <v>2035</v>
      </c>
      <c r="R946" t="s">
        <v>2036</v>
      </c>
      <c r="S946" s="6">
        <f t="shared" si="57"/>
        <v>43369.208333333328</v>
      </c>
      <c r="T946" s="6">
        <f t="shared" si="58"/>
        <v>43390.208333333328</v>
      </c>
    </row>
    <row r="947" spans="1:20" x14ac:dyDescent="0.35">
      <c r="A947">
        <v>153</v>
      </c>
      <c r="B947" t="s">
        <v>358</v>
      </c>
      <c r="C947" s="3" t="s">
        <v>359</v>
      </c>
      <c r="D947">
        <v>189400</v>
      </c>
      <c r="E947">
        <v>176112</v>
      </c>
      <c r="F947" s="9">
        <f t="shared" si="59"/>
        <v>92.984160506863773</v>
      </c>
      <c r="G947" t="s">
        <v>14</v>
      </c>
      <c r="H947">
        <v>5681</v>
      </c>
      <c r="I947" t="s">
        <v>21</v>
      </c>
      <c r="J947" t="s">
        <v>22</v>
      </c>
      <c r="K947">
        <v>1350622800</v>
      </c>
      <c r="L947">
        <v>1351141200</v>
      </c>
      <c r="M947" t="b">
        <v>0</v>
      </c>
      <c r="N947" t="b">
        <v>0</v>
      </c>
      <c r="O947" t="s">
        <v>33</v>
      </c>
      <c r="P947">
        <f t="shared" si="56"/>
        <v>31</v>
      </c>
      <c r="Q947" t="s">
        <v>2039</v>
      </c>
      <c r="R947" t="s">
        <v>2040</v>
      </c>
      <c r="S947" s="6">
        <f t="shared" si="57"/>
        <v>41201.208333333336</v>
      </c>
      <c r="T947" s="6">
        <f t="shared" si="58"/>
        <v>41207.208333333336</v>
      </c>
    </row>
    <row r="948" spans="1:20" x14ac:dyDescent="0.35">
      <c r="A948">
        <v>223</v>
      </c>
      <c r="B948" t="s">
        <v>499</v>
      </c>
      <c r="C948" s="3" t="s">
        <v>500</v>
      </c>
      <c r="D948">
        <v>87300</v>
      </c>
      <c r="E948">
        <v>81897</v>
      </c>
      <c r="F948" s="9">
        <f t="shared" si="59"/>
        <v>93.81099656357388</v>
      </c>
      <c r="G948" t="s">
        <v>14</v>
      </c>
      <c r="H948">
        <v>931</v>
      </c>
      <c r="I948" t="s">
        <v>21</v>
      </c>
      <c r="J948" t="s">
        <v>22</v>
      </c>
      <c r="K948">
        <v>1458104400</v>
      </c>
      <c r="L948">
        <v>1459314000</v>
      </c>
      <c r="M948" t="b">
        <v>0</v>
      </c>
      <c r="N948" t="b">
        <v>0</v>
      </c>
      <c r="O948" t="s">
        <v>33</v>
      </c>
      <c r="P948">
        <f t="shared" si="56"/>
        <v>87.97</v>
      </c>
      <c r="Q948" t="s">
        <v>2039</v>
      </c>
      <c r="R948" t="s">
        <v>2040</v>
      </c>
      <c r="S948" s="6">
        <f t="shared" si="57"/>
        <v>42445.208333333328</v>
      </c>
      <c r="T948" s="6">
        <f t="shared" si="58"/>
        <v>42459.208333333328</v>
      </c>
    </row>
    <row r="949" spans="1:20" x14ac:dyDescent="0.35">
      <c r="A949">
        <v>571</v>
      </c>
      <c r="B949" t="s">
        <v>1186</v>
      </c>
      <c r="C949" s="3" t="s">
        <v>1187</v>
      </c>
      <c r="D949">
        <v>3500</v>
      </c>
      <c r="E949">
        <v>3295</v>
      </c>
      <c r="F949" s="9">
        <f t="shared" si="59"/>
        <v>94.142857142857139</v>
      </c>
      <c r="G949" t="s">
        <v>14</v>
      </c>
      <c r="H949">
        <v>35</v>
      </c>
      <c r="I949" t="s">
        <v>107</v>
      </c>
      <c r="J949" t="s">
        <v>108</v>
      </c>
      <c r="K949">
        <v>1434690000</v>
      </c>
      <c r="L949">
        <v>1438750800</v>
      </c>
      <c r="M949" t="b">
        <v>0</v>
      </c>
      <c r="N949" t="b">
        <v>0</v>
      </c>
      <c r="O949" t="s">
        <v>100</v>
      </c>
      <c r="P949">
        <f t="shared" si="56"/>
        <v>94.14</v>
      </c>
      <c r="Q949" t="s">
        <v>2041</v>
      </c>
      <c r="R949" t="s">
        <v>2052</v>
      </c>
      <c r="S949" s="6">
        <f t="shared" si="57"/>
        <v>42174.208333333328</v>
      </c>
      <c r="T949" s="6">
        <f t="shared" si="58"/>
        <v>42221.208333333328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9">
        <f t="shared" si="59"/>
        <v>62.957446808510639</v>
      </c>
      <c r="G950" t="s">
        <v>74</v>
      </c>
      <c r="H950">
        <v>160</v>
      </c>
      <c r="I950" t="s">
        <v>21</v>
      </c>
      <c r="J950" t="s">
        <v>22</v>
      </c>
      <c r="K950">
        <v>1418364000</v>
      </c>
      <c r="L950">
        <v>1419228000</v>
      </c>
      <c r="M950" t="b">
        <v>1</v>
      </c>
      <c r="N950" t="b">
        <v>1</v>
      </c>
      <c r="O950" t="s">
        <v>42</v>
      </c>
      <c r="P950">
        <f t="shared" si="56"/>
        <v>36.99</v>
      </c>
      <c r="Q950" t="s">
        <v>2041</v>
      </c>
      <c r="R950" t="s">
        <v>2042</v>
      </c>
      <c r="S950" s="6">
        <f t="shared" si="57"/>
        <v>41985.25</v>
      </c>
      <c r="T950" s="6">
        <f t="shared" si="58"/>
        <v>41995.25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9">
        <f t="shared" si="59"/>
        <v>161.35593220338984</v>
      </c>
      <c r="G951" t="s">
        <v>20</v>
      </c>
      <c r="H951">
        <v>203</v>
      </c>
      <c r="I951" t="s">
        <v>21</v>
      </c>
      <c r="J951" t="s">
        <v>22</v>
      </c>
      <c r="K951">
        <v>1429333200</v>
      </c>
      <c r="L951">
        <v>1430974800</v>
      </c>
      <c r="M951" t="b">
        <v>0</v>
      </c>
      <c r="N951" t="b">
        <v>0</v>
      </c>
      <c r="O951" t="s">
        <v>28</v>
      </c>
      <c r="P951">
        <f t="shared" si="56"/>
        <v>46.9</v>
      </c>
      <c r="Q951" t="s">
        <v>2037</v>
      </c>
      <c r="R951" t="s">
        <v>2038</v>
      </c>
      <c r="S951" s="6">
        <f t="shared" si="57"/>
        <v>42112.208333333328</v>
      </c>
      <c r="T951" s="6">
        <f t="shared" si="58"/>
        <v>42131.208333333328</v>
      </c>
    </row>
    <row r="952" spans="1:20" ht="31" x14ac:dyDescent="0.35">
      <c r="A952">
        <v>321</v>
      </c>
      <c r="B952" t="s">
        <v>694</v>
      </c>
      <c r="C952" s="3" t="s">
        <v>695</v>
      </c>
      <c r="D952">
        <v>170400</v>
      </c>
      <c r="E952">
        <v>160422</v>
      </c>
      <c r="F952" s="9">
        <f t="shared" si="59"/>
        <v>94.144366197183103</v>
      </c>
      <c r="G952" t="s">
        <v>14</v>
      </c>
      <c r="H952">
        <v>2468</v>
      </c>
      <c r="I952" t="s">
        <v>21</v>
      </c>
      <c r="J952" t="s">
        <v>22</v>
      </c>
      <c r="K952">
        <v>1301634000</v>
      </c>
      <c r="L952">
        <v>1302325200</v>
      </c>
      <c r="M952" t="b">
        <v>0</v>
      </c>
      <c r="N952" t="b">
        <v>0</v>
      </c>
      <c r="O952" t="s">
        <v>100</v>
      </c>
      <c r="P952">
        <f t="shared" si="56"/>
        <v>65</v>
      </c>
      <c r="Q952" t="s">
        <v>2041</v>
      </c>
      <c r="R952" t="s">
        <v>2052</v>
      </c>
      <c r="S952" s="6">
        <f t="shared" si="57"/>
        <v>40634.208333333336</v>
      </c>
      <c r="T952" s="6">
        <f t="shared" si="58"/>
        <v>40642.208333333336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9">
        <f t="shared" si="59"/>
        <v>1096.9379310344827</v>
      </c>
      <c r="G953" t="s">
        <v>20</v>
      </c>
      <c r="H953">
        <v>1559</v>
      </c>
      <c r="I953" t="s">
        <v>21</v>
      </c>
      <c r="J953" t="s">
        <v>22</v>
      </c>
      <c r="K953">
        <v>1482732000</v>
      </c>
      <c r="L953">
        <v>1482818400</v>
      </c>
      <c r="M953" t="b">
        <v>0</v>
      </c>
      <c r="N953" t="b">
        <v>1</v>
      </c>
      <c r="O953" t="s">
        <v>23</v>
      </c>
      <c r="P953">
        <f t="shared" si="56"/>
        <v>102.02</v>
      </c>
      <c r="Q953" t="s">
        <v>2035</v>
      </c>
      <c r="R953" t="s">
        <v>2036</v>
      </c>
      <c r="S953" s="6">
        <f t="shared" si="57"/>
        <v>42730.25</v>
      </c>
      <c r="T953" s="6">
        <f t="shared" si="58"/>
        <v>42731.25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9">
        <f t="shared" si="59"/>
        <v>70.094158075601371</v>
      </c>
      <c r="G954" t="s">
        <v>74</v>
      </c>
      <c r="H954">
        <v>2266</v>
      </c>
      <c r="I954" t="s">
        <v>21</v>
      </c>
      <c r="J954" t="s">
        <v>22</v>
      </c>
      <c r="K954">
        <v>1470718800</v>
      </c>
      <c r="L954">
        <v>1471928400</v>
      </c>
      <c r="M954" t="b">
        <v>0</v>
      </c>
      <c r="N954" t="b">
        <v>0</v>
      </c>
      <c r="O954" t="s">
        <v>42</v>
      </c>
      <c r="P954">
        <f t="shared" si="56"/>
        <v>45.01</v>
      </c>
      <c r="Q954" t="s">
        <v>2041</v>
      </c>
      <c r="R954" t="s">
        <v>2042</v>
      </c>
      <c r="S954" s="6">
        <f t="shared" si="57"/>
        <v>42591.208333333328</v>
      </c>
      <c r="T954" s="6">
        <f t="shared" si="58"/>
        <v>42605.208333333328</v>
      </c>
    </row>
    <row r="955" spans="1:20" x14ac:dyDescent="0.35">
      <c r="A955">
        <v>297</v>
      </c>
      <c r="B955" t="s">
        <v>646</v>
      </c>
      <c r="C955" s="3" t="s">
        <v>647</v>
      </c>
      <c r="D955">
        <v>7200</v>
      </c>
      <c r="E955">
        <v>6785</v>
      </c>
      <c r="F955" s="9">
        <f t="shared" si="59"/>
        <v>94.236111111111114</v>
      </c>
      <c r="G955" t="s">
        <v>14</v>
      </c>
      <c r="H955">
        <v>104</v>
      </c>
      <c r="I955" t="s">
        <v>26</v>
      </c>
      <c r="J955" t="s">
        <v>27</v>
      </c>
      <c r="K955">
        <v>1389679200</v>
      </c>
      <c r="L955">
        <v>1390456800</v>
      </c>
      <c r="M955" t="b">
        <v>0</v>
      </c>
      <c r="N955" t="b">
        <v>1</v>
      </c>
      <c r="O955" t="s">
        <v>33</v>
      </c>
      <c r="P955">
        <f t="shared" si="56"/>
        <v>65.239999999999995</v>
      </c>
      <c r="Q955" t="s">
        <v>2039</v>
      </c>
      <c r="R955" t="s">
        <v>2040</v>
      </c>
      <c r="S955" s="6">
        <f t="shared" si="57"/>
        <v>41653.25</v>
      </c>
      <c r="T955" s="6">
        <f t="shared" si="58"/>
        <v>41662.25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9">
        <f t="shared" si="59"/>
        <v>367.09859154929575</v>
      </c>
      <c r="G956" t="s">
        <v>20</v>
      </c>
      <c r="H956">
        <v>1548</v>
      </c>
      <c r="I956" t="s">
        <v>26</v>
      </c>
      <c r="J956" t="s">
        <v>27</v>
      </c>
      <c r="K956">
        <v>1348290000</v>
      </c>
      <c r="L956">
        <v>1350363600</v>
      </c>
      <c r="M956" t="b">
        <v>0</v>
      </c>
      <c r="N956" t="b">
        <v>0</v>
      </c>
      <c r="O956" t="s">
        <v>28</v>
      </c>
      <c r="P956">
        <f t="shared" si="56"/>
        <v>101.02</v>
      </c>
      <c r="Q956" t="s">
        <v>2037</v>
      </c>
      <c r="R956" t="s">
        <v>2038</v>
      </c>
      <c r="S956" s="6">
        <f t="shared" si="57"/>
        <v>41174.208333333336</v>
      </c>
      <c r="T956" s="6">
        <f t="shared" si="58"/>
        <v>41198.208333333336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9">
        <f t="shared" si="59"/>
        <v>1109</v>
      </c>
      <c r="G957" t="s">
        <v>20</v>
      </c>
      <c r="H957">
        <v>80</v>
      </c>
      <c r="I957" t="s">
        <v>21</v>
      </c>
      <c r="J957" t="s">
        <v>22</v>
      </c>
      <c r="K957">
        <v>1353823200</v>
      </c>
      <c r="L957">
        <v>1353996000</v>
      </c>
      <c r="M957" t="b">
        <v>0</v>
      </c>
      <c r="N957" t="b">
        <v>0</v>
      </c>
      <c r="O957" t="s">
        <v>33</v>
      </c>
      <c r="P957">
        <f t="shared" si="56"/>
        <v>97.04</v>
      </c>
      <c r="Q957" t="s">
        <v>2039</v>
      </c>
      <c r="R957" t="s">
        <v>2040</v>
      </c>
      <c r="S957" s="6">
        <f t="shared" si="57"/>
        <v>41238.25</v>
      </c>
      <c r="T957" s="6">
        <f t="shared" si="58"/>
        <v>41240.25</v>
      </c>
    </row>
    <row r="958" spans="1:20" x14ac:dyDescent="0.35">
      <c r="A958">
        <v>340</v>
      </c>
      <c r="B958" t="s">
        <v>732</v>
      </c>
      <c r="C958" s="3" t="s">
        <v>733</v>
      </c>
      <c r="D958">
        <v>37100</v>
      </c>
      <c r="E958">
        <v>34964</v>
      </c>
      <c r="F958" s="9">
        <f t="shared" si="59"/>
        <v>94.242587601078171</v>
      </c>
      <c r="G958" t="s">
        <v>14</v>
      </c>
      <c r="H958">
        <v>393</v>
      </c>
      <c r="I958" t="s">
        <v>21</v>
      </c>
      <c r="J958" t="s">
        <v>22</v>
      </c>
      <c r="K958">
        <v>1323669600</v>
      </c>
      <c r="L958">
        <v>1323756000</v>
      </c>
      <c r="M958" t="b">
        <v>0</v>
      </c>
      <c r="N958" t="b">
        <v>0</v>
      </c>
      <c r="O958" t="s">
        <v>122</v>
      </c>
      <c r="P958">
        <f t="shared" si="56"/>
        <v>88.97</v>
      </c>
      <c r="Q958" t="s">
        <v>2054</v>
      </c>
      <c r="R958" t="s">
        <v>2055</v>
      </c>
      <c r="S958" s="6">
        <f t="shared" si="57"/>
        <v>40889.25</v>
      </c>
      <c r="T958" s="6">
        <f t="shared" si="58"/>
        <v>40890.25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9">
        <f t="shared" si="59"/>
        <v>126.87755102040816</v>
      </c>
      <c r="G959" t="s">
        <v>20</v>
      </c>
      <c r="H959">
        <v>131</v>
      </c>
      <c r="I959" t="s">
        <v>21</v>
      </c>
      <c r="J959" t="s">
        <v>22</v>
      </c>
      <c r="K959">
        <v>1329372000</v>
      </c>
      <c r="L959">
        <v>1329631200</v>
      </c>
      <c r="M959" t="b">
        <v>0</v>
      </c>
      <c r="N959" t="b">
        <v>0</v>
      </c>
      <c r="O959" t="s">
        <v>33</v>
      </c>
      <c r="P959">
        <f t="shared" si="56"/>
        <v>94.92</v>
      </c>
      <c r="Q959" t="s">
        <v>2039</v>
      </c>
      <c r="R959" t="s">
        <v>2040</v>
      </c>
      <c r="S959" s="6">
        <f t="shared" si="57"/>
        <v>40955.25</v>
      </c>
      <c r="T959" s="6">
        <f t="shared" si="58"/>
        <v>40958.25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9">
        <f t="shared" si="59"/>
        <v>734.63636363636363</v>
      </c>
      <c r="G960" t="s">
        <v>20</v>
      </c>
      <c r="H960">
        <v>112</v>
      </c>
      <c r="I960" t="s">
        <v>21</v>
      </c>
      <c r="J960" t="s">
        <v>22</v>
      </c>
      <c r="K960">
        <v>1277096400</v>
      </c>
      <c r="L960">
        <v>1278997200</v>
      </c>
      <c r="M960" t="b">
        <v>0</v>
      </c>
      <c r="N960" t="b">
        <v>0</v>
      </c>
      <c r="O960" t="s">
        <v>71</v>
      </c>
      <c r="P960">
        <f t="shared" si="56"/>
        <v>72.150000000000006</v>
      </c>
      <c r="Q960" t="s">
        <v>2041</v>
      </c>
      <c r="R960" t="s">
        <v>2049</v>
      </c>
      <c r="S960" s="6">
        <f t="shared" si="57"/>
        <v>40350.208333333336</v>
      </c>
      <c r="T960" s="6">
        <f t="shared" si="58"/>
        <v>40372.208333333336</v>
      </c>
    </row>
    <row r="961" spans="1:20" ht="31" x14ac:dyDescent="0.35">
      <c r="A961">
        <v>211</v>
      </c>
      <c r="B961" t="s">
        <v>475</v>
      </c>
      <c r="C961" s="3" t="s">
        <v>476</v>
      </c>
      <c r="D961">
        <v>104400</v>
      </c>
      <c r="E961">
        <v>99100</v>
      </c>
      <c r="F961" s="9">
        <f t="shared" si="59"/>
        <v>94.923371647509583</v>
      </c>
      <c r="G961" t="s">
        <v>14</v>
      </c>
      <c r="H961">
        <v>1625</v>
      </c>
      <c r="I961" t="s">
        <v>21</v>
      </c>
      <c r="J961" t="s">
        <v>22</v>
      </c>
      <c r="K961">
        <v>1377579600</v>
      </c>
      <c r="L961">
        <v>1379653200</v>
      </c>
      <c r="M961" t="b">
        <v>0</v>
      </c>
      <c r="N961" t="b">
        <v>0</v>
      </c>
      <c r="O961" t="s">
        <v>33</v>
      </c>
      <c r="P961">
        <f t="shared" si="56"/>
        <v>60.98</v>
      </c>
      <c r="Q961" t="s">
        <v>2039</v>
      </c>
      <c r="R961" t="s">
        <v>2040</v>
      </c>
      <c r="S961" s="6">
        <f t="shared" si="57"/>
        <v>41513.208333333336</v>
      </c>
      <c r="T961" s="6">
        <f t="shared" si="58"/>
        <v>41537.208333333336</v>
      </c>
    </row>
    <row r="962" spans="1:20" ht="31" x14ac:dyDescent="0.35">
      <c r="A962">
        <v>138</v>
      </c>
      <c r="B962" t="s">
        <v>328</v>
      </c>
      <c r="C962" s="3" t="s">
        <v>329</v>
      </c>
      <c r="D962">
        <v>9600</v>
      </c>
      <c r="E962">
        <v>9216</v>
      </c>
      <c r="F962" s="9">
        <f t="shared" si="59"/>
        <v>96</v>
      </c>
      <c r="G962" t="s">
        <v>14</v>
      </c>
      <c r="H962">
        <v>115</v>
      </c>
      <c r="I962" t="s">
        <v>21</v>
      </c>
      <c r="J962" t="s">
        <v>22</v>
      </c>
      <c r="K962">
        <v>1348808400</v>
      </c>
      <c r="L962">
        <v>1349326800</v>
      </c>
      <c r="M962" t="b">
        <v>0</v>
      </c>
      <c r="N962" t="b">
        <v>0</v>
      </c>
      <c r="O962" t="s">
        <v>292</v>
      </c>
      <c r="P962">
        <f t="shared" ref="P962:P1000" si="60">IF(E962=0, 0, ROUND(E962/H962,2))</f>
        <v>80.14</v>
      </c>
      <c r="Q962" t="s">
        <v>2050</v>
      </c>
      <c r="R962" t="s">
        <v>2061</v>
      </c>
      <c r="S962" s="6">
        <f t="shared" ref="S962:S1000" si="61">(((K962/60)/60)/24)+DATE(1970,1,1)</f>
        <v>41180.208333333336</v>
      </c>
      <c r="T962" s="6">
        <f t="shared" ref="T962:T1000" si="62">(((L962/60)/60)/24)+DATE(1970,1,1)</f>
        <v>41186.208333333336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9">
        <f t="shared" ref="F963:F1001" si="63">100*E963/D963</f>
        <v>119.29824561403508</v>
      </c>
      <c r="G963" t="s">
        <v>20</v>
      </c>
      <c r="H963">
        <v>155</v>
      </c>
      <c r="I963" t="s">
        <v>21</v>
      </c>
      <c r="J963" t="s">
        <v>22</v>
      </c>
      <c r="K963">
        <v>1297922400</v>
      </c>
      <c r="L963">
        <v>1298268000</v>
      </c>
      <c r="M963" t="b">
        <v>0</v>
      </c>
      <c r="N963" t="b">
        <v>0</v>
      </c>
      <c r="O963" t="s">
        <v>206</v>
      </c>
      <c r="P963">
        <f t="shared" si="60"/>
        <v>43.87</v>
      </c>
      <c r="Q963" t="s">
        <v>2047</v>
      </c>
      <c r="R963" t="s">
        <v>2059</v>
      </c>
      <c r="S963" s="6">
        <f t="shared" si="61"/>
        <v>40591.25</v>
      </c>
      <c r="T963" s="6">
        <f t="shared" si="62"/>
        <v>40595.25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9">
        <f t="shared" si="63"/>
        <v>296.02777777777777</v>
      </c>
      <c r="G964" t="s">
        <v>20</v>
      </c>
      <c r="H964">
        <v>266</v>
      </c>
      <c r="I964" t="s">
        <v>21</v>
      </c>
      <c r="J964" t="s">
        <v>22</v>
      </c>
      <c r="K964">
        <v>1384408800</v>
      </c>
      <c r="L964">
        <v>1386223200</v>
      </c>
      <c r="M964" t="b">
        <v>0</v>
      </c>
      <c r="N964" t="b">
        <v>0</v>
      </c>
      <c r="O964" t="s">
        <v>17</v>
      </c>
      <c r="P964">
        <f t="shared" si="60"/>
        <v>40.06</v>
      </c>
      <c r="Q964" t="s">
        <v>2033</v>
      </c>
      <c r="R964" t="s">
        <v>2034</v>
      </c>
      <c r="S964" s="6">
        <f t="shared" si="61"/>
        <v>41592.25</v>
      </c>
      <c r="T964" s="6">
        <f t="shared" si="62"/>
        <v>41613.25</v>
      </c>
    </row>
    <row r="965" spans="1:20" x14ac:dyDescent="0.35">
      <c r="A965">
        <v>178</v>
      </c>
      <c r="B965" t="s">
        <v>408</v>
      </c>
      <c r="C965" s="3" t="s">
        <v>409</v>
      </c>
      <c r="D965">
        <v>7200</v>
      </c>
      <c r="E965">
        <v>6927</v>
      </c>
      <c r="F965" s="9">
        <f t="shared" si="63"/>
        <v>96.208333333333329</v>
      </c>
      <c r="G965" t="s">
        <v>14</v>
      </c>
      <c r="H965">
        <v>210</v>
      </c>
      <c r="I965" t="s">
        <v>21</v>
      </c>
      <c r="J965" t="s">
        <v>22</v>
      </c>
      <c r="K965">
        <v>1505970000</v>
      </c>
      <c r="L965">
        <v>1506747600</v>
      </c>
      <c r="M965" t="b">
        <v>0</v>
      </c>
      <c r="N965" t="b">
        <v>0</v>
      </c>
      <c r="O965" t="s">
        <v>17</v>
      </c>
      <c r="P965">
        <f t="shared" si="60"/>
        <v>32.99</v>
      </c>
      <c r="Q965" t="s">
        <v>2033</v>
      </c>
      <c r="R965" t="s">
        <v>2034</v>
      </c>
      <c r="S965" s="6">
        <f t="shared" si="61"/>
        <v>42999.208333333328</v>
      </c>
      <c r="T965" s="6">
        <f t="shared" si="62"/>
        <v>43008.208333333328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9">
        <f t="shared" si="63"/>
        <v>355.7837837837838</v>
      </c>
      <c r="G966" t="s">
        <v>20</v>
      </c>
      <c r="H966">
        <v>155</v>
      </c>
      <c r="I966" t="s">
        <v>21</v>
      </c>
      <c r="J966" t="s">
        <v>22</v>
      </c>
      <c r="K966">
        <v>1431320400</v>
      </c>
      <c r="L966">
        <v>1431752400</v>
      </c>
      <c r="M966" t="b">
        <v>0</v>
      </c>
      <c r="N966" t="b">
        <v>0</v>
      </c>
      <c r="O966" t="s">
        <v>33</v>
      </c>
      <c r="P966">
        <f t="shared" si="60"/>
        <v>84.93</v>
      </c>
      <c r="Q966" t="s">
        <v>2039</v>
      </c>
      <c r="R966" t="s">
        <v>2040</v>
      </c>
      <c r="S966" s="6">
        <f t="shared" si="61"/>
        <v>42135.208333333328</v>
      </c>
      <c r="T966" s="6">
        <f t="shared" si="62"/>
        <v>42140.208333333328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9">
        <f t="shared" si="63"/>
        <v>386.40909090909093</v>
      </c>
      <c r="G967" t="s">
        <v>20</v>
      </c>
      <c r="H967">
        <v>207</v>
      </c>
      <c r="I967" t="s">
        <v>40</v>
      </c>
      <c r="J967" t="s">
        <v>41</v>
      </c>
      <c r="K967">
        <v>1264399200</v>
      </c>
      <c r="L967">
        <v>1267855200</v>
      </c>
      <c r="M967" t="b">
        <v>0</v>
      </c>
      <c r="N967" t="b">
        <v>0</v>
      </c>
      <c r="O967" t="s">
        <v>23</v>
      </c>
      <c r="P967">
        <f t="shared" si="60"/>
        <v>41.07</v>
      </c>
      <c r="Q967" t="s">
        <v>2035</v>
      </c>
      <c r="R967" t="s">
        <v>2036</v>
      </c>
      <c r="S967" s="6">
        <f t="shared" si="61"/>
        <v>40203.25</v>
      </c>
      <c r="T967" s="6">
        <f t="shared" si="62"/>
        <v>40243.25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9">
        <f t="shared" si="63"/>
        <v>792.23529411764707</v>
      </c>
      <c r="G968" t="s">
        <v>20</v>
      </c>
      <c r="H968">
        <v>245</v>
      </c>
      <c r="I968" t="s">
        <v>21</v>
      </c>
      <c r="J968" t="s">
        <v>22</v>
      </c>
      <c r="K968">
        <v>1497502800</v>
      </c>
      <c r="L968">
        <v>1497675600</v>
      </c>
      <c r="M968" t="b">
        <v>0</v>
      </c>
      <c r="N968" t="b">
        <v>0</v>
      </c>
      <c r="O968" t="s">
        <v>33</v>
      </c>
      <c r="P968">
        <f t="shared" si="60"/>
        <v>54.97</v>
      </c>
      <c r="Q968" t="s">
        <v>2039</v>
      </c>
      <c r="R968" t="s">
        <v>2040</v>
      </c>
      <c r="S968" s="6">
        <f t="shared" si="61"/>
        <v>42901.208333333328</v>
      </c>
      <c r="T968" s="6">
        <f t="shared" si="62"/>
        <v>42903.208333333328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9">
        <f t="shared" si="63"/>
        <v>137.0339366515837</v>
      </c>
      <c r="G969" t="s">
        <v>20</v>
      </c>
      <c r="H969">
        <v>1573</v>
      </c>
      <c r="I969" t="s">
        <v>21</v>
      </c>
      <c r="J969" t="s">
        <v>22</v>
      </c>
      <c r="K969">
        <v>1333688400</v>
      </c>
      <c r="L969">
        <v>1336885200</v>
      </c>
      <c r="M969" t="b">
        <v>0</v>
      </c>
      <c r="N969" t="b">
        <v>0</v>
      </c>
      <c r="O969" t="s">
        <v>319</v>
      </c>
      <c r="P969">
        <f t="shared" si="60"/>
        <v>77.010000000000005</v>
      </c>
      <c r="Q969" t="s">
        <v>2035</v>
      </c>
      <c r="R969" t="s">
        <v>2062</v>
      </c>
      <c r="S969" s="6">
        <f t="shared" si="61"/>
        <v>41005.208333333336</v>
      </c>
      <c r="T969" s="6">
        <f t="shared" si="62"/>
        <v>41042.208333333336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9">
        <f t="shared" si="63"/>
        <v>338.20833333333331</v>
      </c>
      <c r="G970" t="s">
        <v>20</v>
      </c>
      <c r="H970">
        <v>114</v>
      </c>
      <c r="I970" t="s">
        <v>21</v>
      </c>
      <c r="J970" t="s">
        <v>22</v>
      </c>
      <c r="K970">
        <v>1293861600</v>
      </c>
      <c r="L970">
        <v>1295157600</v>
      </c>
      <c r="M970" t="b">
        <v>0</v>
      </c>
      <c r="N970" t="b">
        <v>0</v>
      </c>
      <c r="O970" t="s">
        <v>17</v>
      </c>
      <c r="P970">
        <f t="shared" si="60"/>
        <v>71.2</v>
      </c>
      <c r="Q970" t="s">
        <v>2033</v>
      </c>
      <c r="R970" t="s">
        <v>2034</v>
      </c>
      <c r="S970" s="6">
        <f t="shared" si="61"/>
        <v>40544.25</v>
      </c>
      <c r="T970" s="6">
        <f t="shared" si="62"/>
        <v>40559.25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9">
        <f t="shared" si="63"/>
        <v>108.22784810126582</v>
      </c>
      <c r="G971" t="s">
        <v>20</v>
      </c>
      <c r="H971">
        <v>93</v>
      </c>
      <c r="I971" t="s">
        <v>21</v>
      </c>
      <c r="J971" t="s">
        <v>22</v>
      </c>
      <c r="K971">
        <v>1576994400</v>
      </c>
      <c r="L971">
        <v>1577599200</v>
      </c>
      <c r="M971" t="b">
        <v>0</v>
      </c>
      <c r="N971" t="b">
        <v>0</v>
      </c>
      <c r="O971" t="s">
        <v>33</v>
      </c>
      <c r="P971">
        <f t="shared" si="60"/>
        <v>91.94</v>
      </c>
      <c r="Q971" t="s">
        <v>2039</v>
      </c>
      <c r="R971" t="s">
        <v>2040</v>
      </c>
      <c r="S971" s="6">
        <f t="shared" si="61"/>
        <v>43821.25</v>
      </c>
      <c r="T971" s="6">
        <f t="shared" si="62"/>
        <v>43828.25</v>
      </c>
    </row>
    <row r="972" spans="1:20" x14ac:dyDescent="0.35">
      <c r="A972">
        <v>276</v>
      </c>
      <c r="B972" t="s">
        <v>604</v>
      </c>
      <c r="C972" s="3" t="s">
        <v>605</v>
      </c>
      <c r="D972">
        <v>5500</v>
      </c>
      <c r="E972">
        <v>5324</v>
      </c>
      <c r="F972" s="9">
        <f t="shared" si="63"/>
        <v>96.8</v>
      </c>
      <c r="G972" t="s">
        <v>14</v>
      </c>
      <c r="H972">
        <v>133</v>
      </c>
      <c r="I972" t="s">
        <v>21</v>
      </c>
      <c r="J972" t="s">
        <v>22</v>
      </c>
      <c r="K972">
        <v>1334811600</v>
      </c>
      <c r="L972">
        <v>1335243600</v>
      </c>
      <c r="M972" t="b">
        <v>0</v>
      </c>
      <c r="N972" t="b">
        <v>1</v>
      </c>
      <c r="O972" t="s">
        <v>89</v>
      </c>
      <c r="P972">
        <f t="shared" si="60"/>
        <v>40.03</v>
      </c>
      <c r="Q972" t="s">
        <v>2050</v>
      </c>
      <c r="R972" t="s">
        <v>2051</v>
      </c>
      <c r="S972" s="6">
        <f t="shared" si="61"/>
        <v>41018.208333333336</v>
      </c>
      <c r="T972" s="6">
        <f t="shared" si="62"/>
        <v>41023.208333333336</v>
      </c>
    </row>
    <row r="973" spans="1:20" x14ac:dyDescent="0.35">
      <c r="A973">
        <v>336</v>
      </c>
      <c r="B973" t="s">
        <v>724</v>
      </c>
      <c r="C973" s="3" t="s">
        <v>725</v>
      </c>
      <c r="D973">
        <v>70700</v>
      </c>
      <c r="E973">
        <v>68602</v>
      </c>
      <c r="F973" s="9">
        <f t="shared" si="63"/>
        <v>97.032531824611027</v>
      </c>
      <c r="G973" t="s">
        <v>14</v>
      </c>
      <c r="H973">
        <v>1072</v>
      </c>
      <c r="I973" t="s">
        <v>21</v>
      </c>
      <c r="J973" t="s">
        <v>22</v>
      </c>
      <c r="K973">
        <v>1292392800</v>
      </c>
      <c r="L973">
        <v>1292479200</v>
      </c>
      <c r="M973" t="b">
        <v>0</v>
      </c>
      <c r="N973" t="b">
        <v>1</v>
      </c>
      <c r="O973" t="s">
        <v>23</v>
      </c>
      <c r="P973">
        <f t="shared" si="60"/>
        <v>63.99</v>
      </c>
      <c r="Q973" t="s">
        <v>2035</v>
      </c>
      <c r="R973" t="s">
        <v>2036</v>
      </c>
      <c r="S973" s="6">
        <f t="shared" si="61"/>
        <v>40527.25</v>
      </c>
      <c r="T973" s="6">
        <f t="shared" si="62"/>
        <v>40528.25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9">
        <f t="shared" si="63"/>
        <v>228.39344262295083</v>
      </c>
      <c r="G974" t="s">
        <v>20</v>
      </c>
      <c r="H974">
        <v>1681</v>
      </c>
      <c r="I974" t="s">
        <v>21</v>
      </c>
      <c r="J974" t="s">
        <v>22</v>
      </c>
      <c r="K974">
        <v>1401685200</v>
      </c>
      <c r="L974">
        <v>1402462800</v>
      </c>
      <c r="M974" t="b">
        <v>0</v>
      </c>
      <c r="N974" t="b">
        <v>1</v>
      </c>
      <c r="O974" t="s">
        <v>28</v>
      </c>
      <c r="P974">
        <f t="shared" si="60"/>
        <v>58.02</v>
      </c>
      <c r="Q974" t="s">
        <v>2037</v>
      </c>
      <c r="R974" t="s">
        <v>2038</v>
      </c>
      <c r="S974" s="6">
        <f t="shared" si="61"/>
        <v>41792.208333333336</v>
      </c>
      <c r="T974" s="6">
        <f t="shared" si="62"/>
        <v>41801.208333333336</v>
      </c>
    </row>
    <row r="975" spans="1:20" ht="31" x14ac:dyDescent="0.35">
      <c r="A975">
        <v>680</v>
      </c>
      <c r="B975" t="s">
        <v>1399</v>
      </c>
      <c r="C975" s="3" t="s">
        <v>1400</v>
      </c>
      <c r="D975">
        <v>145600</v>
      </c>
      <c r="E975">
        <v>141822</v>
      </c>
      <c r="F975" s="9">
        <f t="shared" si="63"/>
        <v>97.405219780219781</v>
      </c>
      <c r="G975" t="s">
        <v>14</v>
      </c>
      <c r="H975">
        <v>2955</v>
      </c>
      <c r="I975" t="s">
        <v>21</v>
      </c>
      <c r="J975" t="s">
        <v>22</v>
      </c>
      <c r="K975">
        <v>1576303200</v>
      </c>
      <c r="L975">
        <v>1576476000</v>
      </c>
      <c r="M975" t="b">
        <v>0</v>
      </c>
      <c r="N975" t="b">
        <v>1</v>
      </c>
      <c r="O975" t="s">
        <v>292</v>
      </c>
      <c r="P975">
        <f t="shared" si="60"/>
        <v>47.99</v>
      </c>
      <c r="Q975" t="s">
        <v>2050</v>
      </c>
      <c r="R975" t="s">
        <v>2061</v>
      </c>
      <c r="S975" s="6">
        <f t="shared" si="61"/>
        <v>43813.25</v>
      </c>
      <c r="T975" s="6">
        <f t="shared" si="62"/>
        <v>43815.25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9">
        <f t="shared" si="63"/>
        <v>373.875</v>
      </c>
      <c r="G976" t="s">
        <v>20</v>
      </c>
      <c r="H976">
        <v>32</v>
      </c>
      <c r="I976" t="s">
        <v>21</v>
      </c>
      <c r="J976" t="s">
        <v>22</v>
      </c>
      <c r="K976">
        <v>1368853200</v>
      </c>
      <c r="L976">
        <v>1368939600</v>
      </c>
      <c r="M976" t="b">
        <v>0</v>
      </c>
      <c r="N976" t="b">
        <v>0</v>
      </c>
      <c r="O976" t="s">
        <v>60</v>
      </c>
      <c r="P976">
        <f t="shared" si="60"/>
        <v>93.47</v>
      </c>
      <c r="Q976" t="s">
        <v>2035</v>
      </c>
      <c r="R976" t="s">
        <v>2045</v>
      </c>
      <c r="S976" s="6">
        <f t="shared" si="61"/>
        <v>41412.208333333336</v>
      </c>
      <c r="T976" s="6">
        <f t="shared" si="62"/>
        <v>41413.208333333336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9">
        <f t="shared" si="63"/>
        <v>154.92592592592592</v>
      </c>
      <c r="G977" t="s">
        <v>20</v>
      </c>
      <c r="H977">
        <v>135</v>
      </c>
      <c r="I977" t="s">
        <v>21</v>
      </c>
      <c r="J977" t="s">
        <v>22</v>
      </c>
      <c r="K977">
        <v>1448776800</v>
      </c>
      <c r="L977">
        <v>1452146400</v>
      </c>
      <c r="M977" t="b">
        <v>0</v>
      </c>
      <c r="N977" t="b">
        <v>1</v>
      </c>
      <c r="O977" t="s">
        <v>33</v>
      </c>
      <c r="P977">
        <f t="shared" si="60"/>
        <v>61.97</v>
      </c>
      <c r="Q977" t="s">
        <v>2039</v>
      </c>
      <c r="R977" t="s">
        <v>2040</v>
      </c>
      <c r="S977" s="6">
        <f t="shared" si="61"/>
        <v>42337.25</v>
      </c>
      <c r="T977" s="6">
        <f t="shared" si="62"/>
        <v>42376.25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9">
        <f t="shared" si="63"/>
        <v>322.14999999999998</v>
      </c>
      <c r="G978" t="s">
        <v>20</v>
      </c>
      <c r="H978">
        <v>140</v>
      </c>
      <c r="I978" t="s">
        <v>21</v>
      </c>
      <c r="J978" t="s">
        <v>22</v>
      </c>
      <c r="K978">
        <v>1296194400</v>
      </c>
      <c r="L978">
        <v>1296712800</v>
      </c>
      <c r="M978" t="b">
        <v>0</v>
      </c>
      <c r="N978" t="b">
        <v>1</v>
      </c>
      <c r="O978" t="s">
        <v>33</v>
      </c>
      <c r="P978">
        <f t="shared" si="60"/>
        <v>92.04</v>
      </c>
      <c r="Q978" t="s">
        <v>2039</v>
      </c>
      <c r="R978" t="s">
        <v>2040</v>
      </c>
      <c r="S978" s="6">
        <f t="shared" si="61"/>
        <v>40571.25</v>
      </c>
      <c r="T978" s="6">
        <f t="shared" si="62"/>
        <v>40577.25</v>
      </c>
    </row>
    <row r="979" spans="1:20" x14ac:dyDescent="0.35">
      <c r="A979">
        <v>64</v>
      </c>
      <c r="B979" t="s">
        <v>176</v>
      </c>
      <c r="C979" s="3" t="s">
        <v>177</v>
      </c>
      <c r="D979">
        <v>2800</v>
      </c>
      <c r="E979">
        <v>2734</v>
      </c>
      <c r="F979" s="9">
        <f t="shared" si="63"/>
        <v>97.642857142857139</v>
      </c>
      <c r="G979" t="s">
        <v>14</v>
      </c>
      <c r="H979">
        <v>38</v>
      </c>
      <c r="I979" t="s">
        <v>21</v>
      </c>
      <c r="J979" t="s">
        <v>22</v>
      </c>
      <c r="K979">
        <v>1530507600</v>
      </c>
      <c r="L979">
        <v>1531803600</v>
      </c>
      <c r="M979" t="b">
        <v>0</v>
      </c>
      <c r="N979" t="b">
        <v>1</v>
      </c>
      <c r="O979" t="s">
        <v>28</v>
      </c>
      <c r="P979">
        <f t="shared" si="60"/>
        <v>71.95</v>
      </c>
      <c r="Q979" t="s">
        <v>2037</v>
      </c>
      <c r="R979" t="s">
        <v>2038</v>
      </c>
      <c r="S979" s="6">
        <f t="shared" si="61"/>
        <v>43283.208333333328</v>
      </c>
      <c r="T979" s="6">
        <f t="shared" si="62"/>
        <v>43298.208333333328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9">
        <f t="shared" si="63"/>
        <v>864.1</v>
      </c>
      <c r="G980" t="s">
        <v>20</v>
      </c>
      <c r="H980">
        <v>92</v>
      </c>
      <c r="I980" t="s">
        <v>21</v>
      </c>
      <c r="J980" t="s">
        <v>22</v>
      </c>
      <c r="K980">
        <v>1478930400</v>
      </c>
      <c r="L980">
        <v>1480831200</v>
      </c>
      <c r="M980" t="b">
        <v>0</v>
      </c>
      <c r="N980" t="b">
        <v>0</v>
      </c>
      <c r="O980" t="s">
        <v>89</v>
      </c>
      <c r="P980">
        <f t="shared" si="60"/>
        <v>93.92</v>
      </c>
      <c r="Q980" t="s">
        <v>2050</v>
      </c>
      <c r="R980" t="s">
        <v>2051</v>
      </c>
      <c r="S980" s="6">
        <f t="shared" si="61"/>
        <v>42686.25</v>
      </c>
      <c r="T980" s="6">
        <f t="shared" si="62"/>
        <v>42708.25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9">
        <f t="shared" si="63"/>
        <v>143.26245847176079</v>
      </c>
      <c r="G981" t="s">
        <v>20</v>
      </c>
      <c r="H981">
        <v>1015</v>
      </c>
      <c r="I981" t="s">
        <v>40</v>
      </c>
      <c r="J981" t="s">
        <v>41</v>
      </c>
      <c r="K981">
        <v>1426395600</v>
      </c>
      <c r="L981">
        <v>1426914000</v>
      </c>
      <c r="M981" t="b">
        <v>0</v>
      </c>
      <c r="N981" t="b">
        <v>0</v>
      </c>
      <c r="O981" t="s">
        <v>33</v>
      </c>
      <c r="P981">
        <f t="shared" si="60"/>
        <v>84.97</v>
      </c>
      <c r="Q981" t="s">
        <v>2039</v>
      </c>
      <c r="R981" t="s">
        <v>2040</v>
      </c>
      <c r="S981" s="6">
        <f t="shared" si="61"/>
        <v>42078.208333333328</v>
      </c>
      <c r="T981" s="6">
        <f t="shared" si="62"/>
        <v>42084.208333333328</v>
      </c>
    </row>
    <row r="982" spans="1:20" ht="31" x14ac:dyDescent="0.35">
      <c r="A982">
        <v>239</v>
      </c>
      <c r="B982" t="s">
        <v>530</v>
      </c>
      <c r="C982" s="3" t="s">
        <v>531</v>
      </c>
      <c r="D982">
        <v>3200</v>
      </c>
      <c r="E982">
        <v>3127</v>
      </c>
      <c r="F982" s="9">
        <f t="shared" si="63"/>
        <v>97.71875</v>
      </c>
      <c r="G982" t="s">
        <v>14</v>
      </c>
      <c r="H982">
        <v>41</v>
      </c>
      <c r="I982" t="s">
        <v>21</v>
      </c>
      <c r="J982" t="s">
        <v>22</v>
      </c>
      <c r="K982">
        <v>1440824400</v>
      </c>
      <c r="L982">
        <v>1441170000</v>
      </c>
      <c r="M982" t="b">
        <v>0</v>
      </c>
      <c r="N982" t="b">
        <v>0</v>
      </c>
      <c r="O982" t="s">
        <v>65</v>
      </c>
      <c r="P982">
        <f t="shared" si="60"/>
        <v>76.27</v>
      </c>
      <c r="Q982" t="s">
        <v>2037</v>
      </c>
      <c r="R982" t="s">
        <v>2046</v>
      </c>
      <c r="S982" s="6">
        <f t="shared" si="61"/>
        <v>42245.208333333328</v>
      </c>
      <c r="T982" s="6">
        <f t="shared" si="62"/>
        <v>42249.208333333328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9">
        <f t="shared" si="63"/>
        <v>178.22388059701493</v>
      </c>
      <c r="G983" t="s">
        <v>20</v>
      </c>
      <c r="H983">
        <v>323</v>
      </c>
      <c r="I983" t="s">
        <v>21</v>
      </c>
      <c r="J983" t="s">
        <v>22</v>
      </c>
      <c r="K983">
        <v>1514181600</v>
      </c>
      <c r="L983">
        <v>1517032800</v>
      </c>
      <c r="M983" t="b">
        <v>0</v>
      </c>
      <c r="N983" t="b">
        <v>0</v>
      </c>
      <c r="O983" t="s">
        <v>28</v>
      </c>
      <c r="P983">
        <f t="shared" si="60"/>
        <v>36.97</v>
      </c>
      <c r="Q983" t="s">
        <v>2037</v>
      </c>
      <c r="R983" t="s">
        <v>2038</v>
      </c>
      <c r="S983" s="6">
        <f t="shared" si="61"/>
        <v>43094.25</v>
      </c>
      <c r="T983" s="6">
        <f t="shared" si="62"/>
        <v>43127.25</v>
      </c>
    </row>
    <row r="984" spans="1:20" x14ac:dyDescent="0.35">
      <c r="A984">
        <v>288</v>
      </c>
      <c r="B984" t="s">
        <v>628</v>
      </c>
      <c r="C984" s="3" t="s">
        <v>629</v>
      </c>
      <c r="D984">
        <v>5600</v>
      </c>
      <c r="E984">
        <v>5476</v>
      </c>
      <c r="F984" s="9">
        <f t="shared" si="63"/>
        <v>97.785714285714292</v>
      </c>
      <c r="G984" t="s">
        <v>14</v>
      </c>
      <c r="H984">
        <v>137</v>
      </c>
      <c r="I984" t="s">
        <v>36</v>
      </c>
      <c r="J984" t="s">
        <v>37</v>
      </c>
      <c r="K984">
        <v>1331701200</v>
      </c>
      <c r="L984">
        <v>1331787600</v>
      </c>
      <c r="M984" t="b">
        <v>0</v>
      </c>
      <c r="N984" t="b">
        <v>1</v>
      </c>
      <c r="O984" t="s">
        <v>148</v>
      </c>
      <c r="P984">
        <f t="shared" si="60"/>
        <v>39.97</v>
      </c>
      <c r="Q984" t="s">
        <v>2035</v>
      </c>
      <c r="R984" t="s">
        <v>2057</v>
      </c>
      <c r="S984" s="6">
        <f t="shared" si="61"/>
        <v>40982.208333333336</v>
      </c>
      <c r="T984" s="6">
        <f t="shared" si="62"/>
        <v>40983.208333333336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9">
        <f t="shared" si="63"/>
        <v>145.93648334624322</v>
      </c>
      <c r="G985" t="s">
        <v>20</v>
      </c>
      <c r="H985">
        <v>2326</v>
      </c>
      <c r="I985" t="s">
        <v>21</v>
      </c>
      <c r="J985" t="s">
        <v>22</v>
      </c>
      <c r="K985">
        <v>1564894800</v>
      </c>
      <c r="L985">
        <v>1566190800</v>
      </c>
      <c r="M985" t="b">
        <v>0</v>
      </c>
      <c r="N985" t="b">
        <v>0</v>
      </c>
      <c r="O985" t="s">
        <v>42</v>
      </c>
      <c r="P985">
        <f t="shared" si="60"/>
        <v>81</v>
      </c>
      <c r="Q985" t="s">
        <v>2041</v>
      </c>
      <c r="R985" t="s">
        <v>2042</v>
      </c>
      <c r="S985" s="6">
        <f t="shared" si="61"/>
        <v>43681.208333333328</v>
      </c>
      <c r="T985" s="6">
        <f t="shared" si="62"/>
        <v>43696.208333333328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9">
        <f t="shared" si="63"/>
        <v>152.46153846153845</v>
      </c>
      <c r="G986" t="s">
        <v>20</v>
      </c>
      <c r="H986">
        <v>381</v>
      </c>
      <c r="I986" t="s">
        <v>21</v>
      </c>
      <c r="J986" t="s">
        <v>22</v>
      </c>
      <c r="K986">
        <v>1567918800</v>
      </c>
      <c r="L986">
        <v>1570165200</v>
      </c>
      <c r="M986" t="b">
        <v>0</v>
      </c>
      <c r="N986" t="b">
        <v>0</v>
      </c>
      <c r="O986" t="s">
        <v>33</v>
      </c>
      <c r="P986">
        <f t="shared" si="60"/>
        <v>26.01</v>
      </c>
      <c r="Q986" t="s">
        <v>2039</v>
      </c>
      <c r="R986" t="s">
        <v>2040</v>
      </c>
      <c r="S986" s="6">
        <f t="shared" si="61"/>
        <v>43716.208333333328</v>
      </c>
      <c r="T986" s="6">
        <f t="shared" si="62"/>
        <v>43742.208333333328</v>
      </c>
    </row>
    <row r="987" spans="1:20" x14ac:dyDescent="0.35">
      <c r="A987">
        <v>662</v>
      </c>
      <c r="B987" t="s">
        <v>1366</v>
      </c>
      <c r="C987" s="3" t="s">
        <v>1367</v>
      </c>
      <c r="D987">
        <v>9100</v>
      </c>
      <c r="E987">
        <v>8906</v>
      </c>
      <c r="F987" s="9">
        <f t="shared" si="63"/>
        <v>97.868131868131869</v>
      </c>
      <c r="G987" t="s">
        <v>14</v>
      </c>
      <c r="H987">
        <v>131</v>
      </c>
      <c r="I987" t="s">
        <v>21</v>
      </c>
      <c r="J987" t="s">
        <v>22</v>
      </c>
      <c r="K987">
        <v>1544335200</v>
      </c>
      <c r="L987">
        <v>1544680800</v>
      </c>
      <c r="M987" t="b">
        <v>0</v>
      </c>
      <c r="N987" t="b">
        <v>0</v>
      </c>
      <c r="O987" t="s">
        <v>33</v>
      </c>
      <c r="P987">
        <f t="shared" si="60"/>
        <v>67.98</v>
      </c>
      <c r="Q987" t="s">
        <v>2039</v>
      </c>
      <c r="R987" t="s">
        <v>2040</v>
      </c>
      <c r="S987" s="6">
        <f t="shared" si="61"/>
        <v>43443.25</v>
      </c>
      <c r="T987" s="6">
        <f t="shared" si="62"/>
        <v>43447.25</v>
      </c>
    </row>
    <row r="988" spans="1:20" x14ac:dyDescent="0.35">
      <c r="A988">
        <v>552</v>
      </c>
      <c r="B988" t="s">
        <v>1149</v>
      </c>
      <c r="C988" s="3" t="s">
        <v>1150</v>
      </c>
      <c r="D988">
        <v>9000</v>
      </c>
      <c r="E988">
        <v>8866</v>
      </c>
      <c r="F988" s="9">
        <f t="shared" si="63"/>
        <v>98.511111111111106</v>
      </c>
      <c r="G988" t="s">
        <v>14</v>
      </c>
      <c r="H988">
        <v>92</v>
      </c>
      <c r="I988" t="s">
        <v>21</v>
      </c>
      <c r="J988" t="s">
        <v>22</v>
      </c>
      <c r="K988">
        <v>1480140000</v>
      </c>
      <c r="L988">
        <v>1480312800</v>
      </c>
      <c r="M988" t="b">
        <v>0</v>
      </c>
      <c r="N988" t="b">
        <v>0</v>
      </c>
      <c r="O988" t="s">
        <v>33</v>
      </c>
      <c r="P988">
        <f t="shared" si="60"/>
        <v>96.37</v>
      </c>
      <c r="Q988" t="s">
        <v>2039</v>
      </c>
      <c r="R988" t="s">
        <v>2040</v>
      </c>
      <c r="S988" s="6">
        <f t="shared" si="61"/>
        <v>42700.25</v>
      </c>
      <c r="T988" s="6">
        <f t="shared" si="62"/>
        <v>42702.25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9">
        <f t="shared" si="63"/>
        <v>216.79032258064515</v>
      </c>
      <c r="G989" t="s">
        <v>20</v>
      </c>
      <c r="H989">
        <v>480</v>
      </c>
      <c r="I989" t="s">
        <v>21</v>
      </c>
      <c r="J989" t="s">
        <v>22</v>
      </c>
      <c r="K989">
        <v>1493269200</v>
      </c>
      <c r="L989">
        <v>1494478800</v>
      </c>
      <c r="M989" t="b">
        <v>0</v>
      </c>
      <c r="N989" t="b">
        <v>0</v>
      </c>
      <c r="O989" t="s">
        <v>42</v>
      </c>
      <c r="P989">
        <f t="shared" si="60"/>
        <v>28</v>
      </c>
      <c r="Q989" t="s">
        <v>2041</v>
      </c>
      <c r="R989" t="s">
        <v>2042</v>
      </c>
      <c r="S989" s="6">
        <f t="shared" si="61"/>
        <v>42852.208333333328</v>
      </c>
      <c r="T989" s="6">
        <f t="shared" si="62"/>
        <v>42866.208333333328</v>
      </c>
    </row>
    <row r="990" spans="1:20" ht="31" x14ac:dyDescent="0.35">
      <c r="A990">
        <v>221</v>
      </c>
      <c r="B990" t="s">
        <v>495</v>
      </c>
      <c r="C990" s="3" t="s">
        <v>496</v>
      </c>
      <c r="D990">
        <v>121500</v>
      </c>
      <c r="E990">
        <v>119830</v>
      </c>
      <c r="F990" s="9">
        <f t="shared" si="63"/>
        <v>98.625514403292186</v>
      </c>
      <c r="G990" t="s">
        <v>14</v>
      </c>
      <c r="H990">
        <v>2179</v>
      </c>
      <c r="I990" t="s">
        <v>21</v>
      </c>
      <c r="J990" t="s">
        <v>22</v>
      </c>
      <c r="K990">
        <v>1340254800</v>
      </c>
      <c r="L990">
        <v>1340427600</v>
      </c>
      <c r="M990" t="b">
        <v>1</v>
      </c>
      <c r="N990" t="b">
        <v>0</v>
      </c>
      <c r="O990" t="s">
        <v>17</v>
      </c>
      <c r="P990">
        <f t="shared" si="60"/>
        <v>54.99</v>
      </c>
      <c r="Q990" t="s">
        <v>2033</v>
      </c>
      <c r="R990" t="s">
        <v>2034</v>
      </c>
      <c r="S990" s="6">
        <f t="shared" si="61"/>
        <v>41081.208333333336</v>
      </c>
      <c r="T990" s="6">
        <f t="shared" si="62"/>
        <v>41083.208333333336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9">
        <f t="shared" si="63"/>
        <v>499.58333333333331</v>
      </c>
      <c r="G991" t="s">
        <v>20</v>
      </c>
      <c r="H991">
        <v>226</v>
      </c>
      <c r="I991" t="s">
        <v>21</v>
      </c>
      <c r="J991" t="s">
        <v>22</v>
      </c>
      <c r="K991">
        <v>1555390800</v>
      </c>
      <c r="L991">
        <v>1555822800</v>
      </c>
      <c r="M991" t="b">
        <v>0</v>
      </c>
      <c r="N991" t="b">
        <v>0</v>
      </c>
      <c r="O991" t="s">
        <v>206</v>
      </c>
      <c r="P991">
        <f t="shared" si="60"/>
        <v>53.05</v>
      </c>
      <c r="Q991" t="s">
        <v>2047</v>
      </c>
      <c r="R991" t="s">
        <v>2059</v>
      </c>
      <c r="S991" s="6">
        <f t="shared" si="61"/>
        <v>43571.208333333328</v>
      </c>
      <c r="T991" s="6">
        <f t="shared" si="62"/>
        <v>43576.208333333328</v>
      </c>
    </row>
    <row r="992" spans="1:20" x14ac:dyDescent="0.35">
      <c r="A992">
        <v>705</v>
      </c>
      <c r="B992" t="s">
        <v>1448</v>
      </c>
      <c r="C992" s="3" t="s">
        <v>1449</v>
      </c>
      <c r="D992">
        <v>169700</v>
      </c>
      <c r="E992">
        <v>168048</v>
      </c>
      <c r="F992" s="9">
        <f t="shared" si="63"/>
        <v>99.026517383618156</v>
      </c>
      <c r="G992" t="s">
        <v>14</v>
      </c>
      <c r="H992">
        <v>2025</v>
      </c>
      <c r="I992" t="s">
        <v>40</v>
      </c>
      <c r="J992" t="s">
        <v>41</v>
      </c>
      <c r="K992">
        <v>1386741600</v>
      </c>
      <c r="L992">
        <v>1387087200</v>
      </c>
      <c r="M992" t="b">
        <v>0</v>
      </c>
      <c r="N992" t="b">
        <v>0</v>
      </c>
      <c r="O992" t="s">
        <v>68</v>
      </c>
      <c r="P992">
        <f t="shared" si="60"/>
        <v>82.99</v>
      </c>
      <c r="Q992" t="s">
        <v>2047</v>
      </c>
      <c r="R992" t="s">
        <v>2048</v>
      </c>
      <c r="S992" s="6">
        <f t="shared" si="61"/>
        <v>41619.25</v>
      </c>
      <c r="T992" s="6">
        <f t="shared" si="62"/>
        <v>41623.25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9">
        <f t="shared" si="63"/>
        <v>113.17346938775511</v>
      </c>
      <c r="G993" t="s">
        <v>20</v>
      </c>
      <c r="H993">
        <v>241</v>
      </c>
      <c r="I993" t="s">
        <v>21</v>
      </c>
      <c r="J993" t="s">
        <v>22</v>
      </c>
      <c r="K993">
        <v>1411621200</v>
      </c>
      <c r="L993">
        <v>1411966800</v>
      </c>
      <c r="M993" t="b">
        <v>0</v>
      </c>
      <c r="N993" t="b">
        <v>1</v>
      </c>
      <c r="O993" t="s">
        <v>23</v>
      </c>
      <c r="P993">
        <f t="shared" si="60"/>
        <v>46.02</v>
      </c>
      <c r="Q993" t="s">
        <v>2035</v>
      </c>
      <c r="R993" t="s">
        <v>2036</v>
      </c>
      <c r="S993" s="6">
        <f t="shared" si="61"/>
        <v>41907.208333333336</v>
      </c>
      <c r="T993" s="6">
        <f t="shared" si="62"/>
        <v>41911.208333333336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9">
        <f t="shared" si="63"/>
        <v>426.54838709677421</v>
      </c>
      <c r="G994" t="s">
        <v>20</v>
      </c>
      <c r="H994">
        <v>132</v>
      </c>
      <c r="I994" t="s">
        <v>21</v>
      </c>
      <c r="J994" t="s">
        <v>22</v>
      </c>
      <c r="K994">
        <v>1525669200</v>
      </c>
      <c r="L994">
        <v>1526878800</v>
      </c>
      <c r="M994" t="b">
        <v>0</v>
      </c>
      <c r="N994" t="b">
        <v>1</v>
      </c>
      <c r="O994" t="s">
        <v>53</v>
      </c>
      <c r="P994">
        <f t="shared" si="60"/>
        <v>100.17</v>
      </c>
      <c r="Q994" t="s">
        <v>2041</v>
      </c>
      <c r="R994" t="s">
        <v>2044</v>
      </c>
      <c r="S994" s="6">
        <f t="shared" si="61"/>
        <v>43227.208333333328</v>
      </c>
      <c r="T994" s="6">
        <f t="shared" si="62"/>
        <v>43241.208333333328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9">
        <f t="shared" si="63"/>
        <v>77.632653061224488</v>
      </c>
      <c r="G995" t="s">
        <v>74</v>
      </c>
      <c r="H995">
        <v>75</v>
      </c>
      <c r="I995" t="s">
        <v>107</v>
      </c>
      <c r="J995" t="s">
        <v>108</v>
      </c>
      <c r="K995">
        <v>1450936800</v>
      </c>
      <c r="L995">
        <v>1452405600</v>
      </c>
      <c r="M995" t="b">
        <v>0</v>
      </c>
      <c r="N995" t="b">
        <v>1</v>
      </c>
      <c r="O995" t="s">
        <v>122</v>
      </c>
      <c r="P995">
        <f t="shared" si="60"/>
        <v>101.44</v>
      </c>
      <c r="Q995" t="s">
        <v>2054</v>
      </c>
      <c r="R995" t="s">
        <v>2055</v>
      </c>
      <c r="S995" s="6">
        <f t="shared" si="61"/>
        <v>42362.25</v>
      </c>
      <c r="T995" s="6">
        <f t="shared" si="62"/>
        <v>42379.25</v>
      </c>
    </row>
    <row r="996" spans="1:20" x14ac:dyDescent="0.35">
      <c r="A996">
        <v>527</v>
      </c>
      <c r="B996" t="s">
        <v>1099</v>
      </c>
      <c r="C996" s="3" t="s">
        <v>1100</v>
      </c>
      <c r="D996">
        <v>189200</v>
      </c>
      <c r="E996">
        <v>188480</v>
      </c>
      <c r="F996" s="9">
        <f t="shared" si="63"/>
        <v>99.619450317124731</v>
      </c>
      <c r="G996" t="s">
        <v>14</v>
      </c>
      <c r="H996">
        <v>6080</v>
      </c>
      <c r="I996" t="s">
        <v>15</v>
      </c>
      <c r="J996" t="s">
        <v>16</v>
      </c>
      <c r="K996">
        <v>1454652000</v>
      </c>
      <c r="L996">
        <v>1457762400</v>
      </c>
      <c r="M996" t="b">
        <v>0</v>
      </c>
      <c r="N996" t="b">
        <v>0</v>
      </c>
      <c r="O996" t="s">
        <v>71</v>
      </c>
      <c r="P996">
        <f t="shared" si="60"/>
        <v>31</v>
      </c>
      <c r="Q996" t="s">
        <v>2041</v>
      </c>
      <c r="R996" t="s">
        <v>2049</v>
      </c>
      <c r="S996" s="6">
        <f t="shared" si="61"/>
        <v>42405.25</v>
      </c>
      <c r="T996" s="6">
        <f t="shared" si="62"/>
        <v>42441.25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9">
        <f t="shared" si="63"/>
        <v>157.46762589928056</v>
      </c>
      <c r="G997" t="s">
        <v>20</v>
      </c>
      <c r="H997">
        <v>2043</v>
      </c>
      <c r="I997" t="s">
        <v>21</v>
      </c>
      <c r="J997" t="s">
        <v>22</v>
      </c>
      <c r="K997">
        <v>1541307600</v>
      </c>
      <c r="L997">
        <v>1543816800</v>
      </c>
      <c r="M997" t="b">
        <v>0</v>
      </c>
      <c r="N997" t="b">
        <v>1</v>
      </c>
      <c r="O997" t="s">
        <v>17</v>
      </c>
      <c r="P997">
        <f t="shared" si="60"/>
        <v>75</v>
      </c>
      <c r="Q997" t="s">
        <v>2033</v>
      </c>
      <c r="R997" t="s">
        <v>2034</v>
      </c>
      <c r="S997" s="6">
        <f t="shared" si="61"/>
        <v>43408.208333333328</v>
      </c>
      <c r="T997" s="6">
        <f t="shared" si="62"/>
        <v>43437.25</v>
      </c>
    </row>
    <row r="998" spans="1:20" x14ac:dyDescent="0.35">
      <c r="A998">
        <v>787</v>
      </c>
      <c r="B998" t="s">
        <v>1609</v>
      </c>
      <c r="C998" s="3" t="s">
        <v>1610</v>
      </c>
      <c r="D998">
        <v>61200</v>
      </c>
      <c r="E998">
        <v>60994</v>
      </c>
      <c r="F998" s="9">
        <f t="shared" si="63"/>
        <v>99.66339869281046</v>
      </c>
      <c r="G998" t="s">
        <v>14</v>
      </c>
      <c r="H998">
        <v>859</v>
      </c>
      <c r="I998" t="s">
        <v>15</v>
      </c>
      <c r="J998" t="s">
        <v>16</v>
      </c>
      <c r="K998">
        <v>1305954000</v>
      </c>
      <c r="L998">
        <v>1306731600</v>
      </c>
      <c r="M998" t="b">
        <v>0</v>
      </c>
      <c r="N998" t="b">
        <v>0</v>
      </c>
      <c r="O998" t="s">
        <v>23</v>
      </c>
      <c r="P998">
        <f t="shared" si="60"/>
        <v>71.010000000000005</v>
      </c>
      <c r="Q998" t="s">
        <v>2035</v>
      </c>
      <c r="R998" t="s">
        <v>2036</v>
      </c>
      <c r="S998" s="6">
        <f t="shared" si="61"/>
        <v>40684.208333333336</v>
      </c>
      <c r="T998" s="6">
        <f t="shared" si="62"/>
        <v>40693.208333333336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9">
        <f t="shared" si="63"/>
        <v>60.565789473684212</v>
      </c>
      <c r="G999" t="s">
        <v>74</v>
      </c>
      <c r="H999">
        <v>139</v>
      </c>
      <c r="I999" t="s">
        <v>107</v>
      </c>
      <c r="J999" t="s">
        <v>108</v>
      </c>
      <c r="K999">
        <v>1390197600</v>
      </c>
      <c r="L999">
        <v>1390629600</v>
      </c>
      <c r="M999" t="b">
        <v>0</v>
      </c>
      <c r="N999" t="b">
        <v>0</v>
      </c>
      <c r="O999" t="s">
        <v>33</v>
      </c>
      <c r="P999">
        <f t="shared" si="60"/>
        <v>33.119999999999997</v>
      </c>
      <c r="Q999" t="s">
        <v>2039</v>
      </c>
      <c r="R999" t="s">
        <v>2040</v>
      </c>
      <c r="S999" s="6">
        <f t="shared" si="61"/>
        <v>41659.25</v>
      </c>
      <c r="T999" s="6">
        <f t="shared" si="62"/>
        <v>41664.25</v>
      </c>
    </row>
    <row r="1000" spans="1:20" x14ac:dyDescent="0.35">
      <c r="A1000">
        <v>596</v>
      </c>
      <c r="B1000" t="s">
        <v>1234</v>
      </c>
      <c r="C1000" s="3" t="s">
        <v>1235</v>
      </c>
      <c r="D1000">
        <v>7900</v>
      </c>
      <c r="E1000">
        <v>7875</v>
      </c>
      <c r="F1000" s="9">
        <f t="shared" si="63"/>
        <v>99.683544303797461</v>
      </c>
      <c r="G1000" t="s">
        <v>14</v>
      </c>
      <c r="H1000">
        <v>183</v>
      </c>
      <c r="I1000" t="s">
        <v>21</v>
      </c>
      <c r="J1000" t="s">
        <v>22</v>
      </c>
      <c r="K1000">
        <v>1457157600</v>
      </c>
      <c r="L1000">
        <v>1457762400</v>
      </c>
      <c r="M1000" t="b">
        <v>0</v>
      </c>
      <c r="N1000" t="b">
        <v>1</v>
      </c>
      <c r="O1000" t="s">
        <v>53</v>
      </c>
      <c r="P1000">
        <f t="shared" si="60"/>
        <v>43.03</v>
      </c>
      <c r="Q1000" t="s">
        <v>2041</v>
      </c>
      <c r="R1000" t="s">
        <v>2044</v>
      </c>
      <c r="S1000" s="6">
        <f t="shared" si="61"/>
        <v>42434.25</v>
      </c>
      <c r="T1000" s="6">
        <f t="shared" si="62"/>
        <v>42441.25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9">
        <f t="shared" si="63"/>
        <v>56.542754275427541</v>
      </c>
      <c r="G1001" t="s">
        <v>74</v>
      </c>
      <c r="H1001">
        <v>1122</v>
      </c>
      <c r="I1001" t="s">
        <v>21</v>
      </c>
      <c r="J1001" t="s">
        <v>22</v>
      </c>
      <c r="K1001">
        <v>1467176400</v>
      </c>
      <c r="L1001">
        <v>1467781200</v>
      </c>
      <c r="M1001" t="b">
        <v>0</v>
      </c>
      <c r="N1001" t="b">
        <v>0</v>
      </c>
      <c r="O1001" t="s">
        <v>17</v>
      </c>
      <c r="P1001">
        <f t="shared" ref="P1001" si="64">IF(E1001=0, 0, ROUND(E1001/H1001,2))</f>
        <v>55.99</v>
      </c>
      <c r="Q1001" t="s">
        <v>2033</v>
      </c>
      <c r="R1001" t="s">
        <v>2034</v>
      </c>
      <c r="S1001" s="6">
        <f t="shared" ref="S1001" si="65">(((K1001/60)/60)/24)+DATE(1970,1,1)</f>
        <v>42550.208333333328</v>
      </c>
      <c r="T1001" s="6">
        <f t="shared" ref="T1001" si="66">(((L1001/60)/60)/24)+DATE(1970,1,1)</f>
        <v>42557.208333333328</v>
      </c>
    </row>
  </sheetData>
  <autoFilter ref="A1:T1001" xr:uid="{00000000-0001-0000-0000-000000000000}">
    <sortState xmlns:xlrd2="http://schemas.microsoft.com/office/spreadsheetml/2017/richdata2" ref="A2:T1000">
      <sortCondition ref="F1:F1001"/>
    </sortState>
  </autoFilter>
  <conditionalFormatting sqref="F2:F1001">
    <cfRule type="colorScale" priority="1">
      <colorScale>
        <cfvo type="num" val="0"/>
        <cfvo type="num" val="100"/>
        <cfvo type="num" val="200"/>
        <color rgb="FFC00000"/>
        <color rgb="FF92D050"/>
        <color theme="4" tint="-0.499984740745262"/>
      </colorScale>
    </cfRule>
  </conditionalFormatting>
  <conditionalFormatting sqref="G1:G1001">
    <cfRule type="cellIs" dxfId="3" priority="4" operator="equal">
      <formula>"canceled"</formula>
    </cfRule>
    <cfRule type="cellIs" dxfId="2" priority="5" operator="equal">
      <formula>"live"</formula>
    </cfRule>
    <cfRule type="cellIs" dxfId="1" priority="6" operator="equal">
      <formula>"failed"</formula>
    </cfRule>
  </conditionalFormatting>
  <conditionalFormatting sqref="G2:G1001">
    <cfRule type="cellIs" dxfId="0" priority="7" operator="equal">
      <formula>"successful"</formula>
    </cfRule>
  </conditionalFormatting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F36C35-CFE5-426F-8075-9996756CC5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PivotTable-2</vt:lpstr>
      <vt:lpstr>Central Tendency</vt:lpstr>
      <vt:lpstr>Pivot Table -1 </vt:lpstr>
      <vt:lpstr>Pivot Table-3</vt:lpstr>
      <vt:lpstr>Goal Analysis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Neha Sharma</cp:lastModifiedBy>
  <dcterms:created xsi:type="dcterms:W3CDTF">2021-09-29T18:52:28Z</dcterms:created>
  <dcterms:modified xsi:type="dcterms:W3CDTF">2023-08-21T20:59:03Z</dcterms:modified>
</cp:coreProperties>
</file>